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esearch\protocols\"/>
    </mc:Choice>
  </mc:AlternateContent>
  <bookViews>
    <workbookView xWindow="0" yWindow="0" windowWidth="25598" windowHeight="14078" tabRatio="500"/>
  </bookViews>
  <sheets>
    <sheet name="Ert-Cre_Klf4 flox" sheetId="1" r:id="rId1"/>
    <sheet name="Oct4 Flox dye" sheetId="2" r:id="rId2"/>
    <sheet name="Oct4 Flox no dye" sheetId="10" r:id="rId3"/>
    <sheet name="ApoE" sheetId="3" r:id="rId4"/>
    <sheet name="NG2-DsRed" sheetId="4" r:id="rId5"/>
    <sheet name="LysM-Cre" sheetId="5" r:id="rId6"/>
    <sheet name="Myh11-Cre" sheetId="6" r:id="rId7"/>
    <sheet name="PDGFbR-Cre" sheetId="7" r:id="rId8"/>
    <sheet name="Wnt-Cre" sheetId="8" r:id="rId9"/>
    <sheet name="PDGFbR Flox" sheetId="9" r:id="rId10"/>
    <sheet name="Klf2 Flox" sheetId="11" r:id="rId11"/>
    <sheet name="Oct4-GFP" sheetId="12" r:id="rId12"/>
    <sheet name="eYFP" sheetId="13" r:id="rId13"/>
    <sheet name="IL1b KO" sheetId="14" r:id="rId14"/>
    <sheet name="22a LacZ" sheetId="15" r:id="rId15"/>
    <sheet name="SM aAct LacZ" sheetId="16" r:id="rId16"/>
    <sheet name="Neurod_Smo" sheetId="17" r:id="rId17"/>
    <sheet name="Sheet1" sheetId="18" r:id="rId18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18" l="1"/>
  <c r="I14" i="18"/>
  <c r="I15" i="18"/>
  <c r="I16" i="18"/>
  <c r="I17" i="18"/>
  <c r="I18" i="18"/>
  <c r="I19" i="18"/>
  <c r="I20" i="18"/>
  <c r="H13" i="18"/>
  <c r="H14" i="18"/>
  <c r="H15" i="18"/>
  <c r="H16" i="18"/>
  <c r="H17" i="18"/>
  <c r="H18" i="18"/>
  <c r="H19" i="18"/>
  <c r="H20" i="18"/>
  <c r="G13" i="18"/>
  <c r="G14" i="18"/>
  <c r="G15" i="18"/>
  <c r="G16" i="18"/>
  <c r="G17" i="18"/>
  <c r="G18" i="18"/>
  <c r="G19" i="18"/>
  <c r="G20" i="18"/>
  <c r="F13" i="18"/>
  <c r="F14" i="18"/>
  <c r="F15" i="18"/>
  <c r="F16" i="18"/>
  <c r="F17" i="18"/>
  <c r="F18" i="18"/>
  <c r="F19" i="18"/>
  <c r="F20" i="18"/>
  <c r="E20" i="18"/>
  <c r="D20" i="18"/>
  <c r="C20" i="18"/>
  <c r="B20" i="18"/>
  <c r="F19" i="17"/>
  <c r="G19" i="17"/>
  <c r="H19" i="17"/>
  <c r="I19" i="17"/>
  <c r="F20" i="17"/>
  <c r="G20" i="17"/>
  <c r="H20" i="17"/>
  <c r="I20" i="17"/>
  <c r="H13" i="17"/>
  <c r="H14" i="17"/>
  <c r="H15" i="17"/>
  <c r="H16" i="17"/>
  <c r="H17" i="17"/>
  <c r="H18" i="17"/>
  <c r="H21" i="17"/>
  <c r="H22" i="17"/>
  <c r="I13" i="17"/>
  <c r="I14" i="17"/>
  <c r="I15" i="17"/>
  <c r="I16" i="17"/>
  <c r="I17" i="17"/>
  <c r="I18" i="17"/>
  <c r="I21" i="17"/>
  <c r="I22" i="17"/>
  <c r="G13" i="17"/>
  <c r="G14" i="17"/>
  <c r="G15" i="17"/>
  <c r="G16" i="17"/>
  <c r="G17" i="17"/>
  <c r="G18" i="17"/>
  <c r="G21" i="17"/>
  <c r="G22" i="17"/>
  <c r="F13" i="17"/>
  <c r="F14" i="17"/>
  <c r="F15" i="17"/>
  <c r="F16" i="17"/>
  <c r="F17" i="17"/>
  <c r="F18" i="17"/>
  <c r="F21" i="17"/>
  <c r="F22" i="17"/>
  <c r="C22" i="17"/>
  <c r="D22" i="17"/>
  <c r="E22" i="17"/>
  <c r="B22" i="17"/>
  <c r="B19" i="16"/>
  <c r="D19" i="16"/>
  <c r="D18" i="16"/>
  <c r="D17" i="16"/>
  <c r="D16" i="16"/>
  <c r="D15" i="16"/>
  <c r="D14" i="16"/>
  <c r="D13" i="16"/>
  <c r="D12" i="16"/>
  <c r="D11" i="16"/>
  <c r="D10" i="16"/>
  <c r="D9" i="16"/>
  <c r="B19" i="15"/>
  <c r="D19" i="15"/>
  <c r="D18" i="15"/>
  <c r="D17" i="15"/>
  <c r="D16" i="15"/>
  <c r="D15" i="15"/>
  <c r="D14" i="15"/>
  <c r="D13" i="15"/>
  <c r="D12" i="15"/>
  <c r="D11" i="15"/>
  <c r="D10" i="15"/>
  <c r="B17" i="14"/>
  <c r="D17" i="14"/>
  <c r="D16" i="14"/>
  <c r="D15" i="14"/>
  <c r="D14" i="14"/>
  <c r="D13" i="14"/>
  <c r="D12" i="14"/>
  <c r="D11" i="14"/>
  <c r="D10" i="14"/>
  <c r="B3" i="14"/>
  <c r="F36" i="13"/>
  <c r="C25" i="13"/>
  <c r="C28" i="13"/>
  <c r="C33" i="13"/>
  <c r="C35" i="13"/>
  <c r="F35" i="13"/>
  <c r="F34" i="13"/>
  <c r="F33" i="13"/>
  <c r="F32" i="13"/>
  <c r="F31" i="13"/>
  <c r="F30" i="13"/>
  <c r="F29" i="13"/>
  <c r="F28" i="13"/>
  <c r="F27" i="13"/>
  <c r="F26" i="13"/>
  <c r="F25" i="13"/>
  <c r="F23" i="13"/>
  <c r="F21" i="13"/>
  <c r="C10" i="13"/>
  <c r="C11" i="13"/>
  <c r="C12" i="13"/>
  <c r="C13" i="13"/>
  <c r="C18" i="13"/>
  <c r="C20" i="13"/>
  <c r="F20" i="13"/>
  <c r="F19" i="13"/>
  <c r="F18" i="13"/>
  <c r="F17" i="13"/>
  <c r="F16" i="13"/>
  <c r="F15" i="13"/>
  <c r="F14" i="13"/>
  <c r="F13" i="13"/>
  <c r="F12" i="13"/>
  <c r="F11" i="13"/>
  <c r="F10" i="13"/>
  <c r="B9" i="12"/>
  <c r="B10" i="12"/>
  <c r="B16" i="12"/>
  <c r="B17" i="12"/>
  <c r="D17" i="12"/>
  <c r="D16" i="12"/>
  <c r="D15" i="12"/>
  <c r="D14" i="12"/>
  <c r="D13" i="12"/>
  <c r="D12" i="12"/>
  <c r="D11" i="12"/>
  <c r="D10" i="12"/>
  <c r="D9" i="12"/>
  <c r="B16" i="11"/>
  <c r="D16" i="11"/>
  <c r="D15" i="11"/>
  <c r="D14" i="11"/>
  <c r="D13" i="11"/>
  <c r="D12" i="11"/>
  <c r="D11" i="11"/>
  <c r="D10" i="11"/>
  <c r="D9" i="11"/>
  <c r="B16" i="10"/>
  <c r="D16" i="10"/>
  <c r="D15" i="10"/>
  <c r="D14" i="10"/>
  <c r="D13" i="10"/>
  <c r="D12" i="10"/>
  <c r="D11" i="10"/>
  <c r="D10" i="10"/>
  <c r="D9" i="10"/>
  <c r="B3" i="10"/>
  <c r="B17" i="9"/>
  <c r="D17" i="9"/>
  <c r="D16" i="9"/>
  <c r="D15" i="9"/>
  <c r="D14" i="9"/>
  <c r="D13" i="9"/>
  <c r="D12" i="9"/>
  <c r="D11" i="9"/>
  <c r="D10" i="9"/>
  <c r="B3" i="9"/>
  <c r="B16" i="8"/>
  <c r="D16" i="8"/>
  <c r="D15" i="8"/>
  <c r="D14" i="8"/>
  <c r="D13" i="8"/>
  <c r="D12" i="8"/>
  <c r="D11" i="8"/>
  <c r="D10" i="8"/>
  <c r="D9" i="8"/>
  <c r="D17" i="7"/>
  <c r="D16" i="7"/>
  <c r="D15" i="7"/>
  <c r="D14" i="7"/>
  <c r="D13" i="7"/>
  <c r="D12" i="7"/>
  <c r="D11" i="7"/>
  <c r="D10" i="7"/>
  <c r="D18" i="6"/>
  <c r="D17" i="6"/>
  <c r="D16" i="6"/>
  <c r="D15" i="6"/>
  <c r="D14" i="6"/>
  <c r="D13" i="6"/>
  <c r="D12" i="6"/>
  <c r="D11" i="6"/>
  <c r="D10" i="6"/>
  <c r="D9" i="6"/>
  <c r="G20" i="5"/>
  <c r="I20" i="5"/>
  <c r="B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B3" i="5"/>
  <c r="B9" i="4"/>
  <c r="B12" i="4"/>
  <c r="B17" i="4"/>
  <c r="B19" i="4"/>
  <c r="D19" i="4"/>
  <c r="D18" i="4"/>
  <c r="D17" i="4"/>
  <c r="D16" i="4"/>
  <c r="D15" i="4"/>
  <c r="D14" i="4"/>
  <c r="D13" i="4"/>
  <c r="D12" i="4"/>
  <c r="D11" i="4"/>
  <c r="D10" i="4"/>
  <c r="D9" i="4"/>
  <c r="B3" i="4"/>
  <c r="B9" i="3"/>
  <c r="B16" i="3"/>
  <c r="B18" i="3"/>
  <c r="D18" i="3"/>
  <c r="D17" i="3"/>
  <c r="D16" i="3"/>
  <c r="D15" i="3"/>
  <c r="D14" i="3"/>
  <c r="D13" i="3"/>
  <c r="D12" i="3"/>
  <c r="D11" i="3"/>
  <c r="D10" i="3"/>
  <c r="D9" i="3"/>
  <c r="D17" i="2"/>
  <c r="D16" i="2"/>
  <c r="D15" i="2"/>
  <c r="D14" i="2"/>
  <c r="D13" i="2"/>
  <c r="D12" i="2"/>
  <c r="D11" i="2"/>
  <c r="D10" i="2"/>
  <c r="D9" i="2"/>
  <c r="B3" i="2"/>
  <c r="B17" i="1"/>
  <c r="B9" i="1"/>
  <c r="B19" i="1"/>
  <c r="D19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G8" i="1"/>
  <c r="I8" i="1"/>
  <c r="A5" i="1"/>
</calcChain>
</file>

<file path=xl/sharedStrings.xml><?xml version="1.0" encoding="utf-8"?>
<sst xmlns="http://schemas.openxmlformats.org/spreadsheetml/2006/main" count="733" uniqueCount="280">
  <si>
    <t>KLF-4 exon 1</t>
  </si>
  <si>
    <t>5' CTG GGC CCA CAT TAA TGA 3'</t>
  </si>
  <si>
    <t>KLF-4 exon 2</t>
  </si>
  <si>
    <t>5' CGC TGA CAG CCA TGT CAG ACT 3'</t>
  </si>
  <si>
    <t>KLF-4 exon 3</t>
  </si>
  <si>
    <t>5' CAG AGC CGT TCT GCC TGT TTT 3'</t>
  </si>
  <si>
    <t>ERT-Cre</t>
  </si>
  <si>
    <t>cre-master mix</t>
  </si>
  <si>
    <t>with loading dye</t>
  </si>
  <si>
    <t>KLF-4 master mix</t>
  </si>
  <si>
    <t># Samples</t>
  </si>
  <si>
    <t>1X</t>
  </si>
  <si>
    <t>X</t>
  </si>
  <si>
    <t>H2O</t>
  </si>
  <si>
    <t>10X Hotstart PCR Buffer</t>
  </si>
  <si>
    <t>10 mM dNTPs</t>
  </si>
  <si>
    <t>MgCl2</t>
  </si>
  <si>
    <t>KLF-4 exon 1 (10 uM)</t>
  </si>
  <si>
    <t>cre 3 (10 uM)</t>
  </si>
  <si>
    <t>KLF-4 exon 2 (10 uM)</t>
  </si>
  <si>
    <t>cre 5 (10 uM)</t>
  </si>
  <si>
    <t>KLF-4 exon 3 (10 uM)</t>
  </si>
  <si>
    <t>RapSyn 3 (10 uM)</t>
  </si>
  <si>
    <t>Loading Dye</t>
  </si>
  <si>
    <t>RapSyn 5 (10 uM)</t>
  </si>
  <si>
    <t>Hotstart Taq</t>
  </si>
  <si>
    <t>Total Vol</t>
  </si>
  <si>
    <t>Template</t>
  </si>
  <si>
    <t>PCR conditions:</t>
  </si>
  <si>
    <t>95 deg C</t>
  </si>
  <si>
    <t>:30</t>
  </si>
  <si>
    <t>94 deg C</t>
  </si>
  <si>
    <t>:60</t>
  </si>
  <si>
    <t>63 deg C</t>
  </si>
  <si>
    <t xml:space="preserve">       35 cycles</t>
  </si>
  <si>
    <t>60 deg C</t>
  </si>
  <si>
    <t>72 deg C</t>
  </si>
  <si>
    <t>4 deg C</t>
  </si>
  <si>
    <t>hold</t>
  </si>
  <si>
    <t>400bp for cre</t>
  </si>
  <si>
    <t>excised 450bp</t>
  </si>
  <si>
    <t>600bp for rapsyn</t>
  </si>
  <si>
    <t>Flox: 300bp</t>
  </si>
  <si>
    <t>WT: ~180bp</t>
  </si>
  <si>
    <t>Tail PCR for Oct4 flox</t>
  </si>
  <si>
    <t>working for all 3 reactions</t>
  </si>
  <si>
    <t xml:space="preserve">Date: </t>
  </si>
  <si>
    <t>A+C</t>
  </si>
  <si>
    <t>pr1 (10 uM)</t>
  </si>
  <si>
    <t>pr2 (10 uM)</t>
  </si>
  <si>
    <t>55 deg C</t>
  </si>
  <si>
    <t xml:space="preserve">       30 cycles</t>
  </si>
  <si>
    <t>:10</t>
  </si>
  <si>
    <t>reaction A = 5` flox</t>
  </si>
  <si>
    <t>reaction B = 3` flox</t>
  </si>
  <si>
    <t>reaction C = excision</t>
  </si>
  <si>
    <t>fl/fl - top band in reaction A and B</t>
  </si>
  <si>
    <t>fl/wt - two bands in reaction A and B</t>
  </si>
  <si>
    <t>wt - bottom band in reaction A and B</t>
  </si>
  <si>
    <t>excision - band in reaction C</t>
  </si>
  <si>
    <t>OCT-4 A for</t>
  </si>
  <si>
    <t>5' AAC TGG TTT GTG AGG TGT CCG</t>
  </si>
  <si>
    <t>OCT-4 A rev</t>
  </si>
  <si>
    <t>5' TCG TAT GCG GGC GGA CAT G</t>
  </si>
  <si>
    <t>OCT-4 B for</t>
  </si>
  <si>
    <t>5' TTG TTA CTG AAG AGG TTG GGT GTG ACT GG</t>
  </si>
  <si>
    <t>OCT-4 B rev</t>
  </si>
  <si>
    <t>5' GGG GAC TCC TGC TAC AAC AAT CGC TAA G</t>
  </si>
  <si>
    <t>OCT-4 C for</t>
  </si>
  <si>
    <t>OCT-4 C rev</t>
  </si>
  <si>
    <t>5' GTA TCC ACT CGC ACC TTG TTC</t>
  </si>
  <si>
    <t>Tail PCR for ApoE (from Jackson Lab protocol - Meada lab Apoe KO mouse)</t>
  </si>
  <si>
    <t>oIMR180  GCCTAGCCGAGGGAG AGCCG</t>
  </si>
  <si>
    <t>oIMR181  TGTGACTTGGGAGCTCTGCAGC</t>
  </si>
  <si>
    <t>oIMR182  GCCGCCCCGACTGCATCT</t>
  </si>
  <si>
    <t>ApoE 180 (20 uM)</t>
  </si>
  <si>
    <t>ApoE 181 (20 uM)</t>
  </si>
  <si>
    <t>ApoE 182 (20 uM)</t>
  </si>
  <si>
    <t>:20</t>
  </si>
  <si>
    <t>:40</t>
  </si>
  <si>
    <t>65 deg C</t>
  </si>
  <si>
    <t>expected bands:</t>
  </si>
  <si>
    <t xml:space="preserve">+/+ = 155 bp </t>
  </si>
  <si>
    <t xml:space="preserve">+/- = 155 bp and 245 bp </t>
  </si>
  <si>
    <t xml:space="preserve">-/- = 245 bp </t>
  </si>
  <si>
    <t>Tail PCR for NG2-DsRed Transgenic (Detects DsRed)</t>
  </si>
  <si>
    <t>WT</t>
  </si>
  <si>
    <t>10uM oIMR6787</t>
  </si>
  <si>
    <t>10uM oIMR6788</t>
  </si>
  <si>
    <t>10uM oIMR7338</t>
  </si>
  <si>
    <t>10uM oIMR7339</t>
  </si>
  <si>
    <t>64 deg C</t>
  </si>
  <si>
    <t>10 deg C</t>
  </si>
  <si>
    <t>Transgene 220bp</t>
  </si>
  <si>
    <t>Internal Control 324bp</t>
  </si>
  <si>
    <t>Run on 1.5% Agarose Gel</t>
  </si>
  <si>
    <t>oIMR6787</t>
  </si>
  <si>
    <t>-</t>
  </si>
  <si>
    <t>CCC ATG GTC TTC TTC TGC AT</t>
  </si>
  <si>
    <t>Transgene Forward</t>
  </si>
  <si>
    <t>oIMR6788</t>
  </si>
  <si>
    <t>AAG GTG TAC GTG AAG CAC CC</t>
  </si>
  <si>
    <t>Transgene Reverse</t>
  </si>
  <si>
    <t>oIMR7338</t>
  </si>
  <si>
    <t>CTA GGC CAC AGA ATT GAA AGA TCT</t>
  </si>
  <si>
    <t>Internal Positive Control Forward</t>
  </si>
  <si>
    <t>oIMR7339</t>
  </si>
  <si>
    <t>GTA GGT GGA AAT TCT AGC ATC ATC C</t>
  </si>
  <si>
    <t>Internal Positive Control Reverse</t>
  </si>
  <si>
    <t>Tail PCR for LysM Cre</t>
  </si>
  <si>
    <t>Primer 1 (oIMR3066)    CCCAGAAATGCCAGATTACG</t>
  </si>
  <si>
    <t>Primer 2 (oIMR3067)    CTTGGGCTGCCAGAATTTCTC</t>
  </si>
  <si>
    <t>Primer 3 (oIMR3068)    TTACAGTCGGCCAGGCTGAC</t>
  </si>
  <si>
    <t>Note: WT and Tg rxns must be run in separate tubes</t>
  </si>
  <si>
    <t>Tg</t>
  </si>
  <si>
    <t>oIMR3067 (20 uM)</t>
  </si>
  <si>
    <t>oIMR3066 (20 uM)</t>
  </si>
  <si>
    <t>oIMR3068 (20 uM)</t>
  </si>
  <si>
    <t>Dye</t>
  </si>
  <si>
    <t>62 deg C</t>
  </si>
  <si>
    <t xml:space="preserve">       40 cycles</t>
  </si>
  <si>
    <t>5:00</t>
  </si>
  <si>
    <t>WT ~ 350bp</t>
  </si>
  <si>
    <t>Tg ~ 700bp</t>
  </si>
  <si>
    <t>Tail PCR for MHC /cre</t>
  </si>
  <si>
    <t>SMWT1         5´- TGA CCC CAT CTC TTC ACT CC -3´</t>
  </si>
  <si>
    <t>SMWT2      5´- AAC TCC ACG ACC ACC TCA TC -3´</t>
  </si>
  <si>
    <t>phCREAS1       5´- AGT CCC TCA CAT CCT CAG GTT - 3´</t>
  </si>
  <si>
    <t>smwt1</t>
  </si>
  <si>
    <t>smwt2</t>
  </si>
  <si>
    <t>phcreas1</t>
  </si>
  <si>
    <t>dye</t>
  </si>
  <si>
    <t>:45</t>
  </si>
  <si>
    <t>58 deg C</t>
  </si>
  <si>
    <t>Cre negative single band 225 bp</t>
  </si>
  <si>
    <t>Cre-positive double band 225 bp and 287 bp</t>
  </si>
  <si>
    <t>Tail PCR for Pdgfrb:Cre</t>
  </si>
  <si>
    <t>PDGFRBcre1 304</t>
  </si>
  <si>
    <t>gctgtagacgtagtaagtatcg</t>
  </si>
  <si>
    <t>304+306</t>
  </si>
  <si>
    <t>PDGFRBcre2 305</t>
  </si>
  <si>
    <t>cacttagtgaactgatgggct</t>
  </si>
  <si>
    <t>305+307</t>
  </si>
  <si>
    <t>Cre-down-1 306</t>
  </si>
  <si>
    <t>gctggagtttcaataccggag</t>
  </si>
  <si>
    <t>Cre-down-2 307</t>
  </si>
  <si>
    <t>gctggtggctggaccaatg</t>
  </si>
  <si>
    <t>primer 304</t>
  </si>
  <si>
    <t>primer 306</t>
  </si>
  <si>
    <t>Cre-negative - no band</t>
  </si>
  <si>
    <t>Cre-positive - ~660bp</t>
  </si>
  <si>
    <t>Tail PCR for Wnt-1 Cre</t>
  </si>
  <si>
    <t xml:space="preserve">Wnt-1 cre F: AGAACCTGAAGATGTTCGCG </t>
  </si>
  <si>
    <t>Wnt-1 cre R: GGCTATACGTAACAGGGTGT</t>
  </si>
  <si>
    <t>Wnt-1 cre F</t>
  </si>
  <si>
    <t>Wnt-1 cre R</t>
  </si>
  <si>
    <t>cre+ 480bp</t>
  </si>
  <si>
    <t>cre- no band</t>
  </si>
  <si>
    <t>Tail PCR for PDGF βR floxed allele</t>
  </si>
  <si>
    <t>Primer 1 (Intron 3)    GCCATCAACATCTCTGTGATCGG</t>
  </si>
  <si>
    <t>Primer 2 (Exon 4)    CTCCAGCAGCCGCACGTAGCCAT</t>
  </si>
  <si>
    <t>βR int3 primer (10 uM)</t>
  </si>
  <si>
    <t>βR ex4 primer (10 uM)</t>
  </si>
  <si>
    <t>7:00</t>
  </si>
  <si>
    <t>WT ~ 500bp</t>
  </si>
  <si>
    <t>Floxed ~ 650bp, but show up closer to 800 in our lab (and in Ralf Adams' lab)</t>
  </si>
  <si>
    <t>pr1 (20 uM)</t>
  </si>
  <si>
    <t>pr2 (20 uM)</t>
  </si>
  <si>
    <t>Tail PCR for klf2</t>
  </si>
  <si>
    <t>Sequence from IDT:</t>
  </si>
  <si>
    <t>F:  agt tag act tca ggc tgt ggg aca</t>
  </si>
  <si>
    <t>R:  atc cca tgg aga gga tga agt cca</t>
  </si>
  <si>
    <t>klf2 for</t>
  </si>
  <si>
    <t>klf2 rev</t>
  </si>
  <si>
    <t>run on 2% agarose gel</t>
  </si>
  <si>
    <t>WT band: 250bp</t>
  </si>
  <si>
    <t>Loxp allele band:  ~300bp</t>
  </si>
  <si>
    <t>Tail PCR for Oct4-GFP</t>
  </si>
  <si>
    <r>
      <t>pr1 (10 uM)</t>
    </r>
    <r>
      <rPr>
        <sz val="11"/>
        <color rgb="FFFF0000"/>
        <rFont val="Calibri"/>
        <family val="2"/>
        <scheme val="minor"/>
      </rPr>
      <t xml:space="preserve"> (8134)</t>
    </r>
  </si>
  <si>
    <r>
      <t xml:space="preserve">pr2 (10 uM) </t>
    </r>
    <r>
      <rPr>
        <sz val="11"/>
        <color rgb="FFFF0000"/>
        <rFont val="Calibri"/>
        <family val="2"/>
        <scheme val="minor"/>
      </rPr>
      <t>(8135)</t>
    </r>
  </si>
  <si>
    <r>
      <t xml:space="preserve">pr3 (10) </t>
    </r>
    <r>
      <rPr>
        <sz val="11"/>
        <color rgb="FFFF0000"/>
        <rFont val="Calibri"/>
        <family val="2"/>
        <scheme val="minor"/>
      </rPr>
      <t>(8292)</t>
    </r>
  </si>
  <si>
    <t>mutant = 234 bp</t>
  </si>
  <si>
    <t>het = 434 and 234 bp</t>
  </si>
  <si>
    <t>wild type = 434 bp</t>
  </si>
  <si>
    <t>Rosa-stop eGFP</t>
  </si>
  <si>
    <t>http://jaxmice.jax.org/pub-cgi/protocols/protocols.sh?objtype=protocol&amp;protocol_id=864</t>
  </si>
  <si>
    <r>
      <t>oIMR0316</t>
    </r>
    <r>
      <rPr>
        <sz val="10"/>
        <rFont val="Arial"/>
        <family val="2"/>
      </rPr>
      <t xml:space="preserve"> </t>
    </r>
    <r>
      <rPr>
        <sz val="7.5"/>
        <rFont val="Arial"/>
        <family val="2"/>
      </rPr>
      <t>5'-   ggA gCg ggA gAA ATg gAT ATg   -3'</t>
    </r>
  </si>
  <si>
    <t>WT (common for stock #6148)</t>
  </si>
  <si>
    <t>oIMR0872 5'-   AAg TTC ATC TgC ACC ACC g   -3'</t>
  </si>
  <si>
    <t>MUT or TG</t>
  </si>
  <si>
    <t xml:space="preserve">GFP ( 003115, 003116, 003257, 003291) primer designed in MG lab. With oIMR873, ampifies a 475 bp DNA sequence from the enhanced GFP transgene. Tm = 60 C, suggested Ta = 61 C. Also used for EGFP </t>
  </si>
  <si>
    <r>
      <t>oIMR1416</t>
    </r>
    <r>
      <rPr>
        <sz val="10"/>
        <rFont val="Arial"/>
        <family val="2"/>
      </rPr>
      <t xml:space="preserve"> </t>
    </r>
    <r>
      <rPr>
        <sz val="7.5"/>
        <rFont val="Arial"/>
        <family val="2"/>
      </rPr>
      <t xml:space="preserve">5'-   TCC TTg AAg AAg ATg gTg Cg   -3' </t>
    </r>
  </si>
  <si>
    <t>MUT or TG Used for GFP and EGFP</t>
  </si>
  <si>
    <r>
      <t>oIMR3621</t>
    </r>
    <r>
      <rPr>
        <sz val="10"/>
        <rFont val="Arial"/>
        <family val="2"/>
      </rPr>
      <t xml:space="preserve"> </t>
    </r>
    <r>
      <rPr>
        <sz val="7.5"/>
        <rFont val="Arial"/>
        <family val="2"/>
      </rPr>
      <t xml:space="preserve">5'-   CgT gAT CTg CAA CTC CAg TC   -3' </t>
    </r>
  </si>
  <si>
    <t>Their Recommended volumes</t>
  </si>
  <si>
    <r>
      <t>H</t>
    </r>
    <r>
      <rPr>
        <vertAlign val="subscript"/>
        <sz val="10"/>
        <rFont val="Arial"/>
        <family val="2"/>
      </rPr>
      <t>2</t>
    </r>
    <r>
      <rPr>
        <sz val="12"/>
        <color theme="1"/>
        <rFont val="Calibri"/>
        <family val="2"/>
        <scheme val="minor"/>
      </rPr>
      <t>O</t>
    </r>
  </si>
  <si>
    <t>10X PCR Buffer</t>
  </si>
  <si>
    <t>25mM MgCl2</t>
  </si>
  <si>
    <t>oIMR0316 (10 uM)</t>
  </si>
  <si>
    <t>oIMR0872 (10 uM)</t>
  </si>
  <si>
    <t>oIMR1416 (10 uM)</t>
  </si>
  <si>
    <t>oIMR3621 (10 uM)</t>
  </si>
  <si>
    <t>DNA Loading Dye</t>
  </si>
  <si>
    <t>Total Volume</t>
  </si>
  <si>
    <t>DNA</t>
  </si>
  <si>
    <t>Rxn A</t>
  </si>
  <si>
    <t>Rxn B</t>
  </si>
  <si>
    <r>
      <t>94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</si>
  <si>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r>
      <t>60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</si>
  <si>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 xml:space="preserve">   35 cycles</t>
  </si>
  <si>
    <r>
      <t>66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</si>
  <si>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r>
      <t>72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</si>
  <si>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>72oC</t>
  </si>
  <si>
    <t xml:space="preserve">10oC </t>
  </si>
  <si>
    <t>Hold</t>
  </si>
  <si>
    <t xml:space="preserve">HET = ~173 bp and ~410 bp </t>
  </si>
  <si>
    <t xml:space="preserve">MUT = ~173 bp </t>
  </si>
  <si>
    <t xml:space="preserve">WT = ~410 bp </t>
  </si>
  <si>
    <t>strong primer dimer in RXN A</t>
  </si>
  <si>
    <t>Tail PCR for IL1B WT &amp; KO allele PCR</t>
  </si>
  <si>
    <t>IL1b (W for WT, K for KO)</t>
  </si>
  <si>
    <t>IL1b (W rev WT,N rev KO)</t>
  </si>
  <si>
    <t>KO band is 160 bp</t>
  </si>
  <si>
    <t>WT band is ~350 bp</t>
  </si>
  <si>
    <t>IL1b KF</t>
  </si>
  <si>
    <t>tta tct ccc ggg ccc ttg gtg ttc</t>
  </si>
  <si>
    <t>IL1b NR</t>
  </si>
  <si>
    <t>ctg ggg stg cgg tgg gct cta tg</t>
  </si>
  <si>
    <t>IL1b WF</t>
  </si>
  <si>
    <t>ccg ggc cct tgg tgt tct</t>
  </si>
  <si>
    <t>IL1b WR</t>
  </si>
  <si>
    <t>ctt gag ggg cgt gtg agt tct aa</t>
  </si>
  <si>
    <t>Tail PCR for lacZ/Rapsyn</t>
  </si>
  <si>
    <t>Lacz3:GCA TCG AGC TGG GTA ATA AGC GTT GGC AAT</t>
  </si>
  <si>
    <t xml:space="preserve">Lacz 5:GAC ACC AGA CCA ACT GGT AAT GGT AGC GAC  </t>
  </si>
  <si>
    <t>Rapsyn5;AGGACTGGGTGGCTTCCAACTCCCAGACAC</t>
  </si>
  <si>
    <t>Rapsyn3: AGCTTCTCATTGCTGCGCGCCAGGTTCAGG</t>
  </si>
  <si>
    <t>lacZ 3 (10 uM)</t>
  </si>
  <si>
    <t>lacZ 5 (10 uM)</t>
  </si>
  <si>
    <t>lacZ band is 800 bp</t>
  </si>
  <si>
    <t>Rapsyn band is 600 bp</t>
  </si>
  <si>
    <t>Tail PCR for Sm a-actin-lacZ</t>
  </si>
  <si>
    <t>SM a-actin promoter segment band is 800 bp</t>
  </si>
  <si>
    <t>Cre 3     CTAATCGCCATCTTCCAGCAGG</t>
  </si>
  <si>
    <t>Cre 5     AGGTGTAGAGAAGGCACTTAGC</t>
  </si>
  <si>
    <t>RapSyn 3  AGCTTCTCATTGCTGCGCGCCAGGTTCAGG</t>
  </si>
  <si>
    <t>RapSyn 5   AGGACTGGGTGGCTTCCAACTCCCAGACAC</t>
  </si>
  <si>
    <t>no MgCl</t>
  </si>
  <si>
    <t>1 µl</t>
  </si>
  <si>
    <t>1.5 µl</t>
  </si>
  <si>
    <t>2 µl</t>
  </si>
  <si>
    <t>Neurod2/Smo/Smo mice</t>
  </si>
  <si>
    <t xml:space="preserve">Protocol Primers </t>
  </si>
  <si>
    <t>Primer</t>
  </si>
  <si>
    <t>Sequence 5' --&gt; 3'</t>
  </si>
  <si>
    <t>Primer Type</t>
  </si>
  <si>
    <t>AAT CTC TGC TTT TCC TGC GTT GGG</t>
  </si>
  <si>
    <t>Forward</t>
  </si>
  <si>
    <t>CTC GGT CAT TCT CAC ACT TG</t>
  </si>
  <si>
    <t>Reverse</t>
  </si>
  <si>
    <t>Expected Results:</t>
  </si>
  <si>
    <t>Mutant = 700 bp</t>
  </si>
  <si>
    <t>Internal Positive Control = 324 bp</t>
  </si>
  <si>
    <r>
      <t xml:space="preserve">oIMR9322 </t>
    </r>
    <r>
      <rPr>
        <sz val="12"/>
        <color rgb="FFFF0000"/>
        <rFont val="Calibri"/>
        <family val="2"/>
        <scheme val="minor"/>
      </rPr>
      <t>pr1</t>
    </r>
  </si>
  <si>
    <r>
      <t xml:space="preserve">oIMR9323 </t>
    </r>
    <r>
      <rPr>
        <sz val="12"/>
        <color rgb="FFFF0000"/>
        <rFont val="Calibri"/>
        <family val="2"/>
        <scheme val="minor"/>
      </rPr>
      <t>pr2</t>
    </r>
  </si>
  <si>
    <r>
      <t xml:space="preserve">oIMR7338 </t>
    </r>
    <r>
      <rPr>
        <sz val="12"/>
        <color rgb="FF3366FF"/>
        <rFont val="Calibri"/>
        <scheme val="minor"/>
      </rPr>
      <t>pr3</t>
    </r>
  </si>
  <si>
    <r>
      <t xml:space="preserve">oIMR7339 </t>
    </r>
    <r>
      <rPr>
        <sz val="12"/>
        <color rgb="FF3366FF"/>
        <rFont val="Calibri"/>
        <scheme val="minor"/>
      </rPr>
      <t>pr4</t>
    </r>
  </si>
  <si>
    <t>pr3 (10ug/ml)</t>
  </si>
  <si>
    <t>pr4 (10ug/ml)</t>
  </si>
  <si>
    <t>CD 45.1</t>
  </si>
  <si>
    <t>2 min</t>
  </si>
  <si>
    <t>oIMR8134</t>
  </si>
  <si>
    <t>CAA GGC AAG GGA GGT AGA CA</t>
  </si>
  <si>
    <t>Common</t>
  </si>
  <si>
    <t>oIMR8135</t>
  </si>
  <si>
    <t>TGC CAG ACA ATG GCT ATG AG</t>
  </si>
  <si>
    <t>Wild type Reverse</t>
  </si>
  <si>
    <t>oIMR8292</t>
  </si>
  <si>
    <t>CCA AAA GAC GGC AAT ATG GT</t>
  </si>
  <si>
    <t>Mutant Reverse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</si>
</sst>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7.5"/>
      <name val="Arial"/>
      <family val="2"/>
    </font>
    <font>
      <sz val="10"/>
      <color rgb="FFC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vertAlign val="subscript"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ourier"/>
    </font>
    <font>
      <sz val="12"/>
      <color rgb="FFFF000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3366FF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305"/>
        <bgColor rgb="FF00000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2" xfId="0" applyBorder="1"/>
    <xf numFmtId="164" fontId="0" fillId="0" borderId="2" xfId="0" applyNumberFormat="1" applyBorder="1"/>
    <xf numFmtId="0" fontId="0" fillId="0" borderId="0" xfId="0" applyAlignment="1">
      <alignment horizontal="right"/>
    </xf>
    <xf numFmtId="20" fontId="0" fillId="0" borderId="0" xfId="0" applyNumberFormat="1"/>
    <xf numFmtId="0" fontId="1" fillId="0" borderId="0" xfId="0" quotePrefix="1" applyFont="1" applyAlignment="1">
      <alignment horizontal="right"/>
    </xf>
    <xf numFmtId="0" fontId="0" fillId="0" borderId="3" xfId="0" applyBorder="1"/>
    <xf numFmtId="0" fontId="0" fillId="3" borderId="0" xfId="0" applyFill="1"/>
    <xf numFmtId="0" fontId="2" fillId="3" borderId="0" xfId="0" applyFont="1" applyFill="1"/>
    <xf numFmtId="0" fontId="2" fillId="2" borderId="1" xfId="0" applyFont="1" applyFill="1" applyBorder="1"/>
    <xf numFmtId="164" fontId="2" fillId="0" borderId="0" xfId="0" applyNumberFormat="1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5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4" xfId="0" applyFill="1" applyBorder="1" applyAlignment="1">
      <alignment horizontal="right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0" fontId="6" fillId="0" borderId="0" xfId="0" applyFont="1"/>
    <xf numFmtId="0" fontId="7" fillId="0" borderId="0" xfId="0" applyFont="1"/>
    <xf numFmtId="20" fontId="0" fillId="0" borderId="0" xfId="0" quotePrefix="1" applyNumberFormat="1"/>
    <xf numFmtId="0" fontId="0" fillId="5" borderId="0" xfId="0" applyFill="1"/>
    <xf numFmtId="20" fontId="2" fillId="0" borderId="0" xfId="0" applyNumberFormat="1" applyFont="1"/>
    <xf numFmtId="0" fontId="1" fillId="6" borderId="0" xfId="0" applyFont="1" applyFill="1"/>
    <xf numFmtId="0" fontId="0" fillId="6" borderId="0" xfId="0" applyFill="1"/>
    <xf numFmtId="0" fontId="8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/>
    <xf numFmtId="0" fontId="11" fillId="0" borderId="0" xfId="1" applyAlignment="1" applyProtection="1"/>
    <xf numFmtId="0" fontId="4" fillId="0" borderId="0" xfId="0" applyFont="1"/>
    <xf numFmtId="0" fontId="0" fillId="7" borderId="0" xfId="0" applyFill="1"/>
    <xf numFmtId="0" fontId="0" fillId="0" borderId="0" xfId="0" applyFill="1" applyBorder="1"/>
    <xf numFmtId="0" fontId="1" fillId="0" borderId="0" xfId="0" applyFont="1" applyBorder="1"/>
    <xf numFmtId="0" fontId="2" fillId="0" borderId="0" xfId="0" applyFont="1" applyBorder="1"/>
    <xf numFmtId="14" fontId="2" fillId="0" borderId="0" xfId="0" applyNumberFormat="1" applyFont="1" applyBorder="1"/>
    <xf numFmtId="0" fontId="2" fillId="8" borderId="1" xfId="0" applyFont="1" applyFill="1" applyBorder="1"/>
    <xf numFmtId="0" fontId="1" fillId="0" borderId="0" xfId="0" quotePrefix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20" fontId="2" fillId="0" borderId="0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wrapText="1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24</xdr:row>
      <xdr:rowOff>50800</xdr:rowOff>
    </xdr:from>
    <xdr:to>
      <xdr:col>2</xdr:col>
      <xdr:colOff>190500</xdr:colOff>
      <xdr:row>26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97100" y="3771900"/>
          <a:ext cx="76200" cy="368300"/>
        </a:xfrm>
        <a:prstGeom prst="rightBrace">
          <a:avLst>
            <a:gd name="adj1" fmla="val 4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114300</xdr:colOff>
      <xdr:row>24</xdr:row>
      <xdr:rowOff>50800</xdr:rowOff>
    </xdr:from>
    <xdr:to>
      <xdr:col>7</xdr:col>
      <xdr:colOff>203200</xdr:colOff>
      <xdr:row>26</xdr:row>
      <xdr:rowOff>114300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5435600" y="3771900"/>
          <a:ext cx="88900" cy="368300"/>
        </a:xfrm>
        <a:prstGeom prst="rightBrace">
          <a:avLst>
            <a:gd name="adj1" fmla="val 345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23</xdr:row>
      <xdr:rowOff>50800</xdr:rowOff>
    </xdr:from>
    <xdr:to>
      <xdr:col>2</xdr:col>
      <xdr:colOff>190500</xdr:colOff>
      <xdr:row>25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644900" y="4203700"/>
          <a:ext cx="76200" cy="419100"/>
        </a:xfrm>
        <a:prstGeom prst="rightBrace">
          <a:avLst>
            <a:gd name="adj1" fmla="val 43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23</xdr:row>
      <xdr:rowOff>57150</xdr:rowOff>
    </xdr:from>
    <xdr:to>
      <xdr:col>2</xdr:col>
      <xdr:colOff>171450</xdr:colOff>
      <xdr:row>25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41650" y="4210050"/>
          <a:ext cx="76200" cy="4222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23</xdr:row>
      <xdr:rowOff>57150</xdr:rowOff>
    </xdr:from>
    <xdr:to>
      <xdr:col>2</xdr:col>
      <xdr:colOff>171450</xdr:colOff>
      <xdr:row>25</xdr:row>
      <xdr:rowOff>123825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3041650" y="4210050"/>
          <a:ext cx="76200" cy="4222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25</xdr:row>
      <xdr:rowOff>57150</xdr:rowOff>
    </xdr:from>
    <xdr:to>
      <xdr:col>2</xdr:col>
      <xdr:colOff>171450</xdr:colOff>
      <xdr:row>27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343150" y="47688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40</xdr:row>
      <xdr:rowOff>0</xdr:rowOff>
    </xdr:from>
    <xdr:to>
      <xdr:col>3</xdr:col>
      <xdr:colOff>123825</xdr:colOff>
      <xdr:row>42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019300" y="7137400"/>
          <a:ext cx="123825" cy="498475"/>
        </a:xfrm>
        <a:prstGeom prst="rightBrace">
          <a:avLst>
            <a:gd name="adj1" fmla="val 427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123825</xdr:colOff>
      <xdr:row>42</xdr:row>
      <xdr:rowOff>142875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5384800" y="7137400"/>
          <a:ext cx="123825" cy="498475"/>
        </a:xfrm>
        <a:prstGeom prst="rightBrace">
          <a:avLst>
            <a:gd name="adj1" fmla="val 427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26</xdr:row>
      <xdr:rowOff>57150</xdr:rowOff>
    </xdr:from>
    <xdr:to>
      <xdr:col>2</xdr:col>
      <xdr:colOff>171450</xdr:colOff>
      <xdr:row>28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854325" y="4959350"/>
          <a:ext cx="85725" cy="438150"/>
        </a:xfrm>
        <a:prstGeom prst="righ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26</xdr:row>
      <xdr:rowOff>57150</xdr:rowOff>
    </xdr:from>
    <xdr:to>
      <xdr:col>2</xdr:col>
      <xdr:colOff>171450</xdr:colOff>
      <xdr:row>28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559050" y="4718050"/>
          <a:ext cx="76200" cy="4222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26</xdr:row>
      <xdr:rowOff>57150</xdr:rowOff>
    </xdr:from>
    <xdr:to>
      <xdr:col>2</xdr:col>
      <xdr:colOff>171450</xdr:colOff>
      <xdr:row>28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457450" y="49593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34</xdr:row>
      <xdr:rowOff>57150</xdr:rowOff>
    </xdr:from>
    <xdr:to>
      <xdr:col>2</xdr:col>
      <xdr:colOff>171450</xdr:colOff>
      <xdr:row>36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46250" y="48577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25</xdr:row>
      <xdr:rowOff>57150</xdr:rowOff>
    </xdr:from>
    <xdr:to>
      <xdr:col>2</xdr:col>
      <xdr:colOff>171450</xdr:colOff>
      <xdr:row>27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660650" y="65722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26</xdr:row>
      <xdr:rowOff>50800</xdr:rowOff>
    </xdr:from>
    <xdr:to>
      <xdr:col>2</xdr:col>
      <xdr:colOff>190500</xdr:colOff>
      <xdr:row>28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65300" y="4292600"/>
          <a:ext cx="88900" cy="393700"/>
        </a:xfrm>
        <a:prstGeom prst="righ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25</xdr:row>
      <xdr:rowOff>57150</xdr:rowOff>
    </xdr:from>
    <xdr:to>
      <xdr:col>2</xdr:col>
      <xdr:colOff>171450</xdr:colOff>
      <xdr:row>27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940050" y="47688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24</xdr:row>
      <xdr:rowOff>50800</xdr:rowOff>
    </xdr:from>
    <xdr:to>
      <xdr:col>2</xdr:col>
      <xdr:colOff>190500</xdr:colOff>
      <xdr:row>26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413000" y="3911600"/>
          <a:ext cx="88900" cy="368300"/>
        </a:xfrm>
        <a:prstGeom prst="rightBrace">
          <a:avLst>
            <a:gd name="adj1" fmla="val 345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28</xdr:row>
      <xdr:rowOff>50800</xdr:rowOff>
    </xdr:from>
    <xdr:to>
      <xdr:col>2</xdr:col>
      <xdr:colOff>190500</xdr:colOff>
      <xdr:row>30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2300" y="4622800"/>
          <a:ext cx="88900" cy="393700"/>
        </a:xfrm>
        <a:prstGeom prst="righ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25</xdr:row>
      <xdr:rowOff>50800</xdr:rowOff>
    </xdr:from>
    <xdr:to>
      <xdr:col>2</xdr:col>
      <xdr:colOff>190500</xdr:colOff>
      <xdr:row>27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94000" y="4622800"/>
          <a:ext cx="76200" cy="419100"/>
        </a:xfrm>
        <a:prstGeom prst="rightBrace">
          <a:avLst>
            <a:gd name="adj1" fmla="val 43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25</xdr:row>
      <xdr:rowOff>57150</xdr:rowOff>
    </xdr:from>
    <xdr:to>
      <xdr:col>2</xdr:col>
      <xdr:colOff>171450</xdr:colOff>
      <xdr:row>27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41650" y="4578350"/>
          <a:ext cx="76200" cy="4222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25</xdr:row>
      <xdr:rowOff>57150</xdr:rowOff>
    </xdr:from>
    <xdr:to>
      <xdr:col>2</xdr:col>
      <xdr:colOff>171450</xdr:colOff>
      <xdr:row>27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698750" y="4806950"/>
          <a:ext cx="76200" cy="447675"/>
        </a:xfrm>
        <a:prstGeom prst="righ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24</xdr:row>
      <xdr:rowOff>57150</xdr:rowOff>
    </xdr:from>
    <xdr:to>
      <xdr:col>2</xdr:col>
      <xdr:colOff>171450</xdr:colOff>
      <xdr:row>26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508250" y="4578350"/>
          <a:ext cx="76200" cy="4476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jaxmice.jax.org/pub-cgi/protocols/protocols.sh?objtype=protocol&amp;protocol_id=864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6" workbookViewId="0">
      <selection activeCell="I7" sqref="I7"/>
    </sheetView>
  </sheetViews>
  <sheetFormatPr defaultColWidth="11" defaultRowHeight="15.75" x14ac:dyDescent="0.5"/>
  <cols>
    <col min="3" max="3" width="3.3125" customWidth="1"/>
    <col min="5" max="5" width="4.3125" customWidth="1"/>
    <col min="8" max="8" width="4" customWidth="1"/>
  </cols>
  <sheetData>
    <row r="1" spans="1:9" x14ac:dyDescent="0.5">
      <c r="A1" t="s">
        <v>0</v>
      </c>
      <c r="C1" t="s">
        <v>1</v>
      </c>
      <c r="G1" s="52" t="s">
        <v>243</v>
      </c>
    </row>
    <row r="2" spans="1:9" x14ac:dyDescent="0.5">
      <c r="A2" t="s">
        <v>2</v>
      </c>
      <c r="C2" t="s">
        <v>3</v>
      </c>
      <c r="G2" s="52" t="s">
        <v>244</v>
      </c>
    </row>
    <row r="3" spans="1:9" x14ac:dyDescent="0.5">
      <c r="A3" t="s">
        <v>4</v>
      </c>
      <c r="C3" t="s">
        <v>5</v>
      </c>
      <c r="G3" s="52" t="s">
        <v>245</v>
      </c>
    </row>
    <row r="4" spans="1:9" x14ac:dyDescent="0.5">
      <c r="G4" s="52" t="s">
        <v>246</v>
      </c>
    </row>
    <row r="5" spans="1:9" ht="16.149999999999999" thickBot="1" x14ac:dyDescent="0.55000000000000004">
      <c r="A5" s="1">
        <f ca="1">TODAY()</f>
        <v>42471</v>
      </c>
    </row>
    <row r="6" spans="1:9" ht="16.149999999999999" thickBot="1" x14ac:dyDescent="0.55000000000000004">
      <c r="A6" t="s">
        <v>6</v>
      </c>
      <c r="B6" t="s">
        <v>7</v>
      </c>
      <c r="D6" t="s">
        <v>8</v>
      </c>
      <c r="F6" t="s">
        <v>9</v>
      </c>
      <c r="H6" t="s">
        <v>10</v>
      </c>
      <c r="I6" s="2">
        <v>25</v>
      </c>
    </row>
    <row r="7" spans="1:9" ht="16.149999999999999" thickBot="1" x14ac:dyDescent="0.55000000000000004">
      <c r="C7" t="s">
        <v>10</v>
      </c>
      <c r="D7" s="2">
        <v>15</v>
      </c>
      <c r="G7" s="3" t="s">
        <v>11</v>
      </c>
      <c r="H7" s="3"/>
      <c r="I7" s="3" t="s">
        <v>12</v>
      </c>
    </row>
    <row r="8" spans="1:9" x14ac:dyDescent="0.5">
      <c r="B8" s="3" t="s">
        <v>11</v>
      </c>
      <c r="C8" s="3"/>
      <c r="D8" s="3" t="s">
        <v>12</v>
      </c>
      <c r="F8" t="s">
        <v>13</v>
      </c>
      <c r="G8" s="4">
        <f>12.75-0.7</f>
        <v>12.05</v>
      </c>
      <c r="I8">
        <f>I$6*G8</f>
        <v>301.25</v>
      </c>
    </row>
    <row r="9" spans="1:9" x14ac:dyDescent="0.5">
      <c r="A9" t="s">
        <v>13</v>
      </c>
      <c r="B9" s="4">
        <f>8.5-B17+0.3+1.3</f>
        <v>6.282</v>
      </c>
      <c r="D9">
        <f t="shared" ref="D9:D19" si="0">D$7*B9</f>
        <v>94.23</v>
      </c>
      <c r="F9" t="s">
        <v>14</v>
      </c>
      <c r="G9" s="4">
        <v>2.5</v>
      </c>
      <c r="I9">
        <f t="shared" ref="I9:I14" si="1">I$6*G9</f>
        <v>62.5</v>
      </c>
    </row>
    <row r="10" spans="1:9" x14ac:dyDescent="0.5">
      <c r="A10" t="s">
        <v>14</v>
      </c>
      <c r="B10" s="4">
        <v>2.5</v>
      </c>
      <c r="D10">
        <f t="shared" si="0"/>
        <v>37.5</v>
      </c>
      <c r="F10" t="s">
        <v>15</v>
      </c>
      <c r="G10" s="4">
        <v>2</v>
      </c>
      <c r="I10">
        <f t="shared" si="1"/>
        <v>50</v>
      </c>
    </row>
    <row r="11" spans="1:9" x14ac:dyDescent="0.5">
      <c r="A11" t="s">
        <v>15</v>
      </c>
      <c r="B11" s="4">
        <v>2</v>
      </c>
      <c r="D11">
        <f t="shared" si="0"/>
        <v>30</v>
      </c>
      <c r="F11" t="s">
        <v>16</v>
      </c>
      <c r="G11" s="4">
        <v>1.5</v>
      </c>
      <c r="I11">
        <f t="shared" si="1"/>
        <v>37.5</v>
      </c>
    </row>
    <row r="12" spans="1:9" x14ac:dyDescent="0.5">
      <c r="A12" t="s">
        <v>16</v>
      </c>
      <c r="B12" s="4">
        <v>1.5</v>
      </c>
      <c r="D12">
        <f t="shared" si="0"/>
        <v>22.5</v>
      </c>
      <c r="F12" s="5" t="s">
        <v>17</v>
      </c>
      <c r="G12" s="4">
        <v>2</v>
      </c>
      <c r="I12">
        <f t="shared" si="1"/>
        <v>50</v>
      </c>
    </row>
    <row r="13" spans="1:9" x14ac:dyDescent="0.5">
      <c r="A13" s="5" t="s">
        <v>18</v>
      </c>
      <c r="B13" s="4">
        <v>2</v>
      </c>
      <c r="D13">
        <f t="shared" si="0"/>
        <v>30</v>
      </c>
      <c r="F13" s="5" t="s">
        <v>19</v>
      </c>
      <c r="G13" s="4">
        <v>2</v>
      </c>
      <c r="I13">
        <f t="shared" si="1"/>
        <v>50</v>
      </c>
    </row>
    <row r="14" spans="1:9" x14ac:dyDescent="0.5">
      <c r="A14" s="5" t="s">
        <v>20</v>
      </c>
      <c r="B14" s="4">
        <v>2</v>
      </c>
      <c r="D14">
        <f t="shared" si="0"/>
        <v>30</v>
      </c>
      <c r="F14" t="s">
        <v>21</v>
      </c>
      <c r="G14" s="4">
        <v>2</v>
      </c>
      <c r="I14">
        <f t="shared" si="1"/>
        <v>50</v>
      </c>
    </row>
    <row r="15" spans="1:9" x14ac:dyDescent="0.5">
      <c r="A15" t="s">
        <v>22</v>
      </c>
      <c r="B15" s="4">
        <v>2</v>
      </c>
      <c r="D15">
        <f t="shared" si="0"/>
        <v>30</v>
      </c>
      <c r="F15" t="s">
        <v>23</v>
      </c>
      <c r="G15" s="4">
        <v>2</v>
      </c>
      <c r="I15">
        <f>I$6*G15</f>
        <v>50</v>
      </c>
    </row>
    <row r="16" spans="1:9" ht="16.149999999999999" thickBot="1" x14ac:dyDescent="0.55000000000000004">
      <c r="A16" t="s">
        <v>24</v>
      </c>
      <c r="B16" s="4">
        <v>2</v>
      </c>
      <c r="D16">
        <f t="shared" si="0"/>
        <v>30</v>
      </c>
      <c r="F16" s="6" t="s">
        <v>25</v>
      </c>
      <c r="G16" s="7">
        <v>0.4</v>
      </c>
      <c r="H16" s="6"/>
      <c r="I16">
        <f>I$6*G16</f>
        <v>10</v>
      </c>
    </row>
    <row r="17" spans="1:9" x14ac:dyDescent="0.5">
      <c r="A17" t="s">
        <v>23</v>
      </c>
      <c r="B17" s="4">
        <f>1.66*2.3</f>
        <v>3.8179999999999996</v>
      </c>
      <c r="D17">
        <f t="shared" si="0"/>
        <v>57.269999999999996</v>
      </c>
      <c r="F17" t="s">
        <v>26</v>
      </c>
      <c r="G17">
        <v>24.5</v>
      </c>
      <c r="I17">
        <f>I$6*G17</f>
        <v>612.5</v>
      </c>
    </row>
    <row r="18" spans="1:9" ht="16.149999999999999" thickBot="1" x14ac:dyDescent="0.55000000000000004">
      <c r="A18" s="6" t="s">
        <v>25</v>
      </c>
      <c r="B18" s="7">
        <v>0.4</v>
      </c>
      <c r="C18" s="6"/>
      <c r="D18">
        <f t="shared" si="0"/>
        <v>6</v>
      </c>
      <c r="F18" t="s">
        <v>27</v>
      </c>
      <c r="G18" s="8">
        <v>2</v>
      </c>
    </row>
    <row r="19" spans="1:9" x14ac:dyDescent="0.5">
      <c r="A19" t="s">
        <v>26</v>
      </c>
      <c r="B19">
        <f>SUM(B9:B18)</f>
        <v>24.5</v>
      </c>
      <c r="D19">
        <f t="shared" si="0"/>
        <v>367.5</v>
      </c>
    </row>
    <row r="20" spans="1:9" x14ac:dyDescent="0.5">
      <c r="A20" t="s">
        <v>27</v>
      </c>
      <c r="B20" s="8">
        <v>2</v>
      </c>
    </row>
    <row r="22" spans="1:9" x14ac:dyDescent="0.5">
      <c r="A22" t="s">
        <v>28</v>
      </c>
      <c r="F22" t="s">
        <v>28</v>
      </c>
    </row>
    <row r="24" spans="1:9" x14ac:dyDescent="0.5">
      <c r="A24" t="s">
        <v>29</v>
      </c>
      <c r="B24" s="9">
        <v>0.625</v>
      </c>
      <c r="F24" t="s">
        <v>29</v>
      </c>
      <c r="G24" s="9">
        <v>0.625</v>
      </c>
    </row>
    <row r="25" spans="1:9" x14ac:dyDescent="0.5">
      <c r="A25" t="s">
        <v>29</v>
      </c>
      <c r="B25" s="5" t="s">
        <v>30</v>
      </c>
      <c r="F25" t="s">
        <v>31</v>
      </c>
      <c r="G25" s="5" t="s">
        <v>32</v>
      </c>
    </row>
    <row r="26" spans="1:9" x14ac:dyDescent="0.5">
      <c r="A26" s="5" t="s">
        <v>33</v>
      </c>
      <c r="B26" s="5" t="s">
        <v>30</v>
      </c>
      <c r="C26" t="s">
        <v>34</v>
      </c>
      <c r="F26" s="5" t="s">
        <v>35</v>
      </c>
      <c r="G26" s="5" t="s">
        <v>32</v>
      </c>
      <c r="H26" t="s">
        <v>34</v>
      </c>
    </row>
    <row r="27" spans="1:9" x14ac:dyDescent="0.5">
      <c r="A27" t="s">
        <v>36</v>
      </c>
      <c r="B27" t="s">
        <v>32</v>
      </c>
      <c r="F27" t="s">
        <v>36</v>
      </c>
      <c r="G27" s="5" t="s">
        <v>32</v>
      </c>
    </row>
    <row r="28" spans="1:9" x14ac:dyDescent="0.5">
      <c r="A28" t="s">
        <v>36</v>
      </c>
      <c r="B28" s="9">
        <v>0.29166666666666669</v>
      </c>
      <c r="F28" t="s">
        <v>36</v>
      </c>
      <c r="G28" s="9">
        <v>0.20833333333333334</v>
      </c>
    </row>
    <row r="29" spans="1:9" x14ac:dyDescent="0.5">
      <c r="A29" t="s">
        <v>37</v>
      </c>
      <c r="B29" t="s">
        <v>38</v>
      </c>
      <c r="F29" t="s">
        <v>37</v>
      </c>
      <c r="G29" t="s">
        <v>38</v>
      </c>
    </row>
    <row r="32" spans="1:9" x14ac:dyDescent="0.5">
      <c r="A32" t="s">
        <v>39</v>
      </c>
      <c r="F32" t="s">
        <v>40</v>
      </c>
    </row>
    <row r="33" spans="1:6" x14ac:dyDescent="0.5">
      <c r="A33" t="s">
        <v>41</v>
      </c>
      <c r="F33" t="s">
        <v>42</v>
      </c>
    </row>
    <row r="34" spans="1:6" x14ac:dyDescent="0.5">
      <c r="F34" t="s">
        <v>43</v>
      </c>
    </row>
  </sheetData>
  <phoneticPr fontId="13" type="noConversion"/>
  <pageMargins left="0.75" right="0.75" top="1" bottom="1" header="0.5" footer="0.5"/>
  <pageSetup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8" sqref="D8"/>
    </sheetView>
  </sheetViews>
  <sheetFormatPr defaultColWidth="11" defaultRowHeight="15.75" x14ac:dyDescent="0.5"/>
  <sheetData>
    <row r="1" spans="1:4" x14ac:dyDescent="0.5">
      <c r="A1" s="3" t="s">
        <v>158</v>
      </c>
    </row>
    <row r="2" spans="1:4" x14ac:dyDescent="0.5">
      <c r="A2" s="3"/>
    </row>
    <row r="3" spans="1:4" x14ac:dyDescent="0.5">
      <c r="A3" s="3" t="s">
        <v>46</v>
      </c>
      <c r="B3" s="1">
        <f ca="1">TODAY()</f>
        <v>42471</v>
      </c>
    </row>
    <row r="5" spans="1:4" x14ac:dyDescent="0.5">
      <c r="A5" s="28" t="s">
        <v>159</v>
      </c>
    </row>
    <row r="6" spans="1:4" x14ac:dyDescent="0.5">
      <c r="A6" s="28" t="s">
        <v>160</v>
      </c>
    </row>
    <row r="7" spans="1:4" ht="16.149999999999999" thickBot="1" x14ac:dyDescent="0.55000000000000004"/>
    <row r="8" spans="1:4" ht="16.149999999999999" thickBot="1" x14ac:dyDescent="0.55000000000000004">
      <c r="C8" t="s">
        <v>10</v>
      </c>
      <c r="D8" s="2">
        <v>14</v>
      </c>
    </row>
    <row r="9" spans="1:4" x14ac:dyDescent="0.5">
      <c r="B9" s="3" t="s">
        <v>11</v>
      </c>
      <c r="C9" s="3"/>
      <c r="D9" s="3"/>
    </row>
    <row r="10" spans="1:4" x14ac:dyDescent="0.5">
      <c r="A10" t="s">
        <v>13</v>
      </c>
      <c r="B10">
        <v>14.8</v>
      </c>
      <c r="D10">
        <f t="shared" ref="D10:D15" si="0">D$8*B10</f>
        <v>207.20000000000002</v>
      </c>
    </row>
    <row r="11" spans="1:4" x14ac:dyDescent="0.5">
      <c r="A11" t="s">
        <v>14</v>
      </c>
      <c r="B11">
        <v>2.5</v>
      </c>
      <c r="D11">
        <f t="shared" si="0"/>
        <v>35</v>
      </c>
    </row>
    <row r="12" spans="1:4" x14ac:dyDescent="0.5">
      <c r="A12" t="s">
        <v>15</v>
      </c>
      <c r="B12">
        <v>2</v>
      </c>
      <c r="D12">
        <f t="shared" si="0"/>
        <v>28</v>
      </c>
    </row>
    <row r="13" spans="1:4" x14ac:dyDescent="0.5">
      <c r="A13" t="s">
        <v>16</v>
      </c>
      <c r="B13">
        <v>2</v>
      </c>
      <c r="D13">
        <f t="shared" si="0"/>
        <v>28</v>
      </c>
    </row>
    <row r="14" spans="1:4" x14ac:dyDescent="0.5">
      <c r="A14" t="s">
        <v>161</v>
      </c>
      <c r="B14">
        <v>1.5</v>
      </c>
      <c r="D14">
        <f t="shared" si="0"/>
        <v>21</v>
      </c>
    </row>
    <row r="15" spans="1:4" x14ac:dyDescent="0.5">
      <c r="A15" t="s">
        <v>162</v>
      </c>
      <c r="B15">
        <v>1.5</v>
      </c>
      <c r="D15">
        <f t="shared" si="0"/>
        <v>21</v>
      </c>
    </row>
    <row r="16" spans="1:4" ht="16.149999999999999" thickBot="1" x14ac:dyDescent="0.55000000000000004">
      <c r="A16" s="6" t="s">
        <v>25</v>
      </c>
      <c r="B16" s="6">
        <v>0.2</v>
      </c>
      <c r="C16" s="6"/>
      <c r="D16">
        <f>D$8*B16</f>
        <v>2.8000000000000003</v>
      </c>
    </row>
    <row r="17" spans="1:4" x14ac:dyDescent="0.5">
      <c r="A17" t="s">
        <v>26</v>
      </c>
      <c r="B17">
        <f>SUM(B10:B16)</f>
        <v>24.5</v>
      </c>
      <c r="D17" s="11">
        <f>D$8*B17</f>
        <v>343</v>
      </c>
    </row>
    <row r="18" spans="1:4" x14ac:dyDescent="0.5">
      <c r="A18" t="s">
        <v>27</v>
      </c>
      <c r="B18" s="8">
        <v>0.5</v>
      </c>
    </row>
    <row r="21" spans="1:4" x14ac:dyDescent="0.5">
      <c r="A21" t="s">
        <v>28</v>
      </c>
    </row>
    <row r="23" spans="1:4" x14ac:dyDescent="0.5">
      <c r="A23" t="s">
        <v>29</v>
      </c>
      <c r="B23" s="9">
        <v>0.625</v>
      </c>
    </row>
    <row r="24" spans="1:4" x14ac:dyDescent="0.5">
      <c r="A24" t="s">
        <v>29</v>
      </c>
      <c r="B24" t="s">
        <v>30</v>
      </c>
    </row>
    <row r="25" spans="1:4" x14ac:dyDescent="0.5">
      <c r="A25" t="s">
        <v>119</v>
      </c>
      <c r="B25" t="s">
        <v>30</v>
      </c>
      <c r="C25" t="s">
        <v>120</v>
      </c>
    </row>
    <row r="26" spans="1:4" x14ac:dyDescent="0.5">
      <c r="A26" t="s">
        <v>36</v>
      </c>
      <c r="B26" t="s">
        <v>32</v>
      </c>
    </row>
    <row r="27" spans="1:4" x14ac:dyDescent="0.5">
      <c r="A27" t="s">
        <v>36</v>
      </c>
      <c r="B27" s="30" t="s">
        <v>163</v>
      </c>
    </row>
    <row r="28" spans="1:4" x14ac:dyDescent="0.5">
      <c r="A28" t="s">
        <v>37</v>
      </c>
      <c r="B28" t="s">
        <v>38</v>
      </c>
    </row>
    <row r="30" spans="1:4" x14ac:dyDescent="0.5">
      <c r="A30" t="s">
        <v>164</v>
      </c>
    </row>
    <row r="31" spans="1:4" x14ac:dyDescent="0.5">
      <c r="A31" t="s">
        <v>165</v>
      </c>
    </row>
  </sheetData>
  <phoneticPr fontId="1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J24" sqref="J24"/>
    </sheetView>
  </sheetViews>
  <sheetFormatPr defaultColWidth="11" defaultRowHeight="15.75" x14ac:dyDescent="0.5"/>
  <sheetData>
    <row r="1" spans="1:5" x14ac:dyDescent="0.5">
      <c r="A1" s="3" t="s">
        <v>168</v>
      </c>
    </row>
    <row r="2" spans="1:5" x14ac:dyDescent="0.5">
      <c r="A2" s="3"/>
    </row>
    <row r="3" spans="1:5" x14ac:dyDescent="0.5">
      <c r="A3" s="3" t="s">
        <v>46</v>
      </c>
      <c r="B3" s="1">
        <v>40500</v>
      </c>
    </row>
    <row r="4" spans="1:5" x14ac:dyDescent="0.5">
      <c r="A4" t="s">
        <v>169</v>
      </c>
    </row>
    <row r="5" spans="1:5" x14ac:dyDescent="0.5">
      <c r="A5" s="39" t="s">
        <v>170</v>
      </c>
    </row>
    <row r="6" spans="1:5" ht="16.149999999999999" thickBot="1" x14ac:dyDescent="0.55000000000000004">
      <c r="A6" s="39" t="s">
        <v>171</v>
      </c>
    </row>
    <row r="7" spans="1:5" ht="16.149999999999999" thickBot="1" x14ac:dyDescent="0.55000000000000004">
      <c r="C7" t="s">
        <v>10</v>
      </c>
      <c r="D7" s="2">
        <v>21</v>
      </c>
    </row>
    <row r="8" spans="1:5" x14ac:dyDescent="0.5">
      <c r="B8" s="3" t="s">
        <v>11</v>
      </c>
      <c r="C8" s="3"/>
      <c r="D8" s="3" t="s">
        <v>12</v>
      </c>
      <c r="E8" s="3"/>
    </row>
    <row r="9" spans="1:5" x14ac:dyDescent="0.5">
      <c r="A9" t="s">
        <v>13</v>
      </c>
      <c r="B9">
        <v>17</v>
      </c>
      <c r="D9">
        <f>D$7*B9</f>
        <v>357</v>
      </c>
    </row>
    <row r="10" spans="1:5" x14ac:dyDescent="0.5">
      <c r="A10" t="s">
        <v>14</v>
      </c>
      <c r="B10">
        <v>2.5</v>
      </c>
      <c r="D10">
        <f t="shared" ref="D10:D16" si="0">D$7*B10</f>
        <v>52.5</v>
      </c>
    </row>
    <row r="11" spans="1:5" x14ac:dyDescent="0.5">
      <c r="A11" t="s">
        <v>15</v>
      </c>
      <c r="B11">
        <v>1</v>
      </c>
      <c r="D11">
        <f t="shared" si="0"/>
        <v>21</v>
      </c>
    </row>
    <row r="12" spans="1:5" x14ac:dyDescent="0.5">
      <c r="A12" t="s">
        <v>16</v>
      </c>
      <c r="B12">
        <v>1</v>
      </c>
      <c r="D12">
        <f t="shared" si="0"/>
        <v>21</v>
      </c>
    </row>
    <row r="13" spans="1:5" x14ac:dyDescent="0.5">
      <c r="A13" t="s">
        <v>172</v>
      </c>
      <c r="B13">
        <v>1</v>
      </c>
      <c r="D13">
        <f t="shared" si="0"/>
        <v>21</v>
      </c>
    </row>
    <row r="14" spans="1:5" x14ac:dyDescent="0.5">
      <c r="A14" t="s">
        <v>173</v>
      </c>
      <c r="B14">
        <v>1</v>
      </c>
      <c r="D14">
        <f t="shared" si="0"/>
        <v>21</v>
      </c>
    </row>
    <row r="15" spans="1:5" ht="16.149999999999999" thickBot="1" x14ac:dyDescent="0.55000000000000004">
      <c r="A15" s="6" t="s">
        <v>25</v>
      </c>
      <c r="B15" s="6">
        <v>0.2</v>
      </c>
      <c r="C15" s="6"/>
      <c r="D15">
        <f t="shared" si="0"/>
        <v>4.2</v>
      </c>
    </row>
    <row r="16" spans="1:5" x14ac:dyDescent="0.5">
      <c r="A16" t="s">
        <v>26</v>
      </c>
      <c r="B16">
        <f>SUM(B9:B15)</f>
        <v>23.7</v>
      </c>
      <c r="D16" s="11">
        <f t="shared" si="0"/>
        <v>497.7</v>
      </c>
      <c r="E16" s="21"/>
    </row>
    <row r="17" spans="1:3" x14ac:dyDescent="0.5">
      <c r="A17" t="s">
        <v>27</v>
      </c>
      <c r="B17" s="8">
        <v>1.5</v>
      </c>
    </row>
    <row r="21" spans="1:3" x14ac:dyDescent="0.5">
      <c r="A21" t="s">
        <v>28</v>
      </c>
    </row>
    <row r="23" spans="1:3" x14ac:dyDescent="0.5">
      <c r="A23" t="s">
        <v>29</v>
      </c>
      <c r="B23" s="9">
        <v>0.20833333333333334</v>
      </c>
    </row>
    <row r="24" spans="1:3" x14ac:dyDescent="0.5">
      <c r="A24" t="s">
        <v>31</v>
      </c>
      <c r="B24" s="5" t="s">
        <v>30</v>
      </c>
    </row>
    <row r="25" spans="1:3" x14ac:dyDescent="0.5">
      <c r="A25" s="5" t="s">
        <v>91</v>
      </c>
      <c r="B25" s="32">
        <v>4.1666666666666664E-2</v>
      </c>
      <c r="C25" s="5" t="s">
        <v>34</v>
      </c>
    </row>
    <row r="26" spans="1:3" x14ac:dyDescent="0.5">
      <c r="A26" t="s">
        <v>36</v>
      </c>
      <c r="B26" s="9">
        <v>4.1666666666666664E-2</v>
      </c>
    </row>
    <row r="27" spans="1:3" x14ac:dyDescent="0.5">
      <c r="A27" t="s">
        <v>36</v>
      </c>
      <c r="B27" s="9">
        <v>0.29166666666666669</v>
      </c>
    </row>
    <row r="28" spans="1:3" x14ac:dyDescent="0.5">
      <c r="A28" t="s">
        <v>37</v>
      </c>
      <c r="B28" t="s">
        <v>38</v>
      </c>
    </row>
    <row r="30" spans="1:3" x14ac:dyDescent="0.5">
      <c r="A30" s="5" t="s">
        <v>174</v>
      </c>
    </row>
    <row r="31" spans="1:3" x14ac:dyDescent="0.5">
      <c r="A31" s="39" t="s">
        <v>175</v>
      </c>
    </row>
    <row r="32" spans="1:3" x14ac:dyDescent="0.5">
      <c r="A32" s="39" t="s">
        <v>176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8" sqref="D8"/>
    </sheetView>
  </sheetViews>
  <sheetFormatPr defaultColWidth="11" defaultRowHeight="15.75" x14ac:dyDescent="0.5"/>
  <cols>
    <col min="1" max="1" width="18.5" customWidth="1"/>
    <col min="3" max="3" width="30" customWidth="1"/>
    <col min="4" max="4" width="17.3125" customWidth="1"/>
  </cols>
  <sheetData>
    <row r="1" spans="1:4" x14ac:dyDescent="0.5">
      <c r="A1" s="3" t="s">
        <v>177</v>
      </c>
      <c r="B1" t="s">
        <v>271</v>
      </c>
      <c r="C1" t="s">
        <v>272</v>
      </c>
      <c r="D1" t="s">
        <v>273</v>
      </c>
    </row>
    <row r="2" spans="1:4" x14ac:dyDescent="0.5">
      <c r="A2" s="3"/>
      <c r="B2" t="s">
        <v>274</v>
      </c>
      <c r="C2" t="s">
        <v>275</v>
      </c>
      <c r="D2" t="s">
        <v>276</v>
      </c>
    </row>
    <row r="3" spans="1:4" x14ac:dyDescent="0.5">
      <c r="A3" s="3" t="s">
        <v>46</v>
      </c>
      <c r="B3" t="s">
        <v>277</v>
      </c>
      <c r="C3" t="s">
        <v>278</v>
      </c>
      <c r="D3" t="s">
        <v>279</v>
      </c>
    </row>
    <row r="6" spans="1:4" ht="16.149999999999999" thickBot="1" x14ac:dyDescent="0.55000000000000004"/>
    <row r="7" spans="1:4" ht="16.149999999999999" thickBot="1" x14ac:dyDescent="0.55000000000000004">
      <c r="C7" t="s">
        <v>10</v>
      </c>
      <c r="D7" s="2">
        <v>39</v>
      </c>
    </row>
    <row r="8" spans="1:4" x14ac:dyDescent="0.5">
      <c r="B8" s="3" t="s">
        <v>11</v>
      </c>
      <c r="C8" s="3"/>
      <c r="D8" s="3" t="s">
        <v>12</v>
      </c>
    </row>
    <row r="9" spans="1:4" x14ac:dyDescent="0.5">
      <c r="A9" t="s">
        <v>13</v>
      </c>
      <c r="B9">
        <f>(5.26*2)+3.36</f>
        <v>13.879999999999999</v>
      </c>
      <c r="D9">
        <f t="shared" ref="D9:D15" si="0">D$7*B9</f>
        <v>541.31999999999994</v>
      </c>
    </row>
    <row r="10" spans="1:4" x14ac:dyDescent="0.5">
      <c r="A10" t="s">
        <v>14</v>
      </c>
      <c r="B10">
        <f>1.2*2</f>
        <v>2.4</v>
      </c>
      <c r="D10">
        <f t="shared" si="0"/>
        <v>93.6</v>
      </c>
    </row>
    <row r="11" spans="1:4" x14ac:dyDescent="0.5">
      <c r="A11" t="s">
        <v>15</v>
      </c>
      <c r="B11">
        <v>2</v>
      </c>
      <c r="D11">
        <f t="shared" si="0"/>
        <v>78</v>
      </c>
    </row>
    <row r="12" spans="1:4" x14ac:dyDescent="0.5">
      <c r="A12" t="s">
        <v>16</v>
      </c>
      <c r="B12">
        <v>2</v>
      </c>
      <c r="D12">
        <f t="shared" si="0"/>
        <v>78</v>
      </c>
    </row>
    <row r="13" spans="1:4" x14ac:dyDescent="0.5">
      <c r="A13" t="s">
        <v>178</v>
      </c>
      <c r="B13">
        <v>1.2</v>
      </c>
      <c r="D13">
        <f t="shared" si="0"/>
        <v>46.8</v>
      </c>
    </row>
    <row r="14" spans="1:4" x14ac:dyDescent="0.5">
      <c r="A14" t="s">
        <v>179</v>
      </c>
      <c r="B14">
        <v>1.2</v>
      </c>
      <c r="D14">
        <f t="shared" si="0"/>
        <v>46.8</v>
      </c>
    </row>
    <row r="15" spans="1:4" x14ac:dyDescent="0.5">
      <c r="A15" t="s">
        <v>180</v>
      </c>
      <c r="B15">
        <v>1.2</v>
      </c>
      <c r="D15">
        <f t="shared" si="0"/>
        <v>46.8</v>
      </c>
    </row>
    <row r="16" spans="1:4" ht="16.149999999999999" thickBot="1" x14ac:dyDescent="0.55000000000000004">
      <c r="A16" s="6" t="s">
        <v>25</v>
      </c>
      <c r="B16" s="6">
        <f>0.06*2</f>
        <v>0.12</v>
      </c>
      <c r="C16" s="6"/>
      <c r="D16">
        <f>D$7*B16</f>
        <v>4.68</v>
      </c>
    </row>
    <row r="17" spans="1:4" x14ac:dyDescent="0.5">
      <c r="A17" t="s">
        <v>26</v>
      </c>
      <c r="B17">
        <f>SUM(B9:B16)</f>
        <v>23.999999999999996</v>
      </c>
      <c r="D17" s="11">
        <f>D$7*B17</f>
        <v>935.99999999999989</v>
      </c>
    </row>
    <row r="18" spans="1:4" x14ac:dyDescent="0.5">
      <c r="A18" t="s">
        <v>27</v>
      </c>
      <c r="B18" s="8">
        <v>1</v>
      </c>
    </row>
    <row r="23" spans="1:4" x14ac:dyDescent="0.5">
      <c r="A23" t="s">
        <v>28</v>
      </c>
    </row>
    <row r="25" spans="1:4" x14ac:dyDescent="0.5">
      <c r="A25" t="s">
        <v>29</v>
      </c>
      <c r="B25" s="9">
        <v>0.625</v>
      </c>
    </row>
    <row r="26" spans="1:4" x14ac:dyDescent="0.5">
      <c r="A26" t="s">
        <v>29</v>
      </c>
      <c r="B26" t="s">
        <v>30</v>
      </c>
    </row>
    <row r="27" spans="1:4" x14ac:dyDescent="0.5">
      <c r="A27" t="s">
        <v>133</v>
      </c>
      <c r="B27" t="s">
        <v>32</v>
      </c>
      <c r="C27" t="s">
        <v>34</v>
      </c>
    </row>
    <row r="28" spans="1:4" x14ac:dyDescent="0.5">
      <c r="A28" t="s">
        <v>36</v>
      </c>
      <c r="B28" t="s">
        <v>32</v>
      </c>
    </row>
    <row r="29" spans="1:4" x14ac:dyDescent="0.5">
      <c r="A29" t="s">
        <v>36</v>
      </c>
      <c r="B29" s="9">
        <v>8.3333333333333329E-2</v>
      </c>
    </row>
    <row r="30" spans="1:4" x14ac:dyDescent="0.5">
      <c r="A30" t="s">
        <v>37</v>
      </c>
      <c r="B30" t="s">
        <v>38</v>
      </c>
    </row>
    <row r="36" spans="1:1" x14ac:dyDescent="0.5">
      <c r="A36" t="s">
        <v>181</v>
      </c>
    </row>
    <row r="37" spans="1:1" x14ac:dyDescent="0.5">
      <c r="A37" t="s">
        <v>182</v>
      </c>
    </row>
    <row r="38" spans="1:1" x14ac:dyDescent="0.5">
      <c r="A38" t="s">
        <v>183</v>
      </c>
    </row>
  </sheetData>
  <phoneticPr fontId="1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F9" sqref="F9"/>
    </sheetView>
  </sheetViews>
  <sheetFormatPr defaultColWidth="11" defaultRowHeight="15.75" x14ac:dyDescent="0.5"/>
  <sheetData>
    <row r="1" spans="1:9" x14ac:dyDescent="0.5">
      <c r="A1" s="5" t="s">
        <v>184</v>
      </c>
      <c r="C1" s="40" t="s">
        <v>185</v>
      </c>
    </row>
    <row r="2" spans="1:9" x14ac:dyDescent="0.5">
      <c r="A2" s="41" t="s">
        <v>186</v>
      </c>
      <c r="H2" s="5" t="s">
        <v>187</v>
      </c>
    </row>
    <row r="3" spans="1:9" x14ac:dyDescent="0.5">
      <c r="A3" s="41" t="s">
        <v>188</v>
      </c>
      <c r="H3" s="41" t="s">
        <v>189</v>
      </c>
      <c r="I3" s="41" t="s">
        <v>190</v>
      </c>
    </row>
    <row r="4" spans="1:9" x14ac:dyDescent="0.5">
      <c r="A4" s="41" t="s">
        <v>191</v>
      </c>
      <c r="H4" s="41" t="s">
        <v>192</v>
      </c>
    </row>
    <row r="5" spans="1:9" x14ac:dyDescent="0.5">
      <c r="A5" s="41" t="s">
        <v>193</v>
      </c>
      <c r="H5" s="41" t="s">
        <v>86</v>
      </c>
    </row>
    <row r="8" spans="1:9" x14ac:dyDescent="0.5">
      <c r="B8" s="5" t="s">
        <v>194</v>
      </c>
      <c r="E8" s="5" t="s">
        <v>10</v>
      </c>
      <c r="F8" s="42">
        <v>72</v>
      </c>
    </row>
    <row r="10" spans="1:9" x14ac:dyDescent="0.5">
      <c r="A10" s="5" t="s">
        <v>195</v>
      </c>
      <c r="C10">
        <f>(3.82+(0.24*3))*2</f>
        <v>9.08</v>
      </c>
      <c r="F10">
        <f t="shared" ref="F10:F21" si="0">C10*F$8</f>
        <v>653.76</v>
      </c>
    </row>
    <row r="11" spans="1:9" x14ac:dyDescent="0.5">
      <c r="A11" s="5" t="s">
        <v>196</v>
      </c>
      <c r="C11">
        <f>1.2*2</f>
        <v>2.4</v>
      </c>
      <c r="F11">
        <f t="shared" si="0"/>
        <v>172.79999999999998</v>
      </c>
    </row>
    <row r="12" spans="1:9" x14ac:dyDescent="0.5">
      <c r="A12" t="s">
        <v>15</v>
      </c>
      <c r="C12">
        <f>(0.96/4)*2</f>
        <v>0.48</v>
      </c>
      <c r="F12">
        <f t="shared" si="0"/>
        <v>34.56</v>
      </c>
    </row>
    <row r="13" spans="1:9" x14ac:dyDescent="0.5">
      <c r="A13" s="5" t="s">
        <v>197</v>
      </c>
      <c r="C13">
        <f>0.96*2</f>
        <v>1.92</v>
      </c>
      <c r="F13">
        <f t="shared" si="0"/>
        <v>138.24</v>
      </c>
    </row>
    <row r="14" spans="1:9" x14ac:dyDescent="0.5">
      <c r="A14" s="5" t="s">
        <v>198</v>
      </c>
      <c r="C14">
        <v>0</v>
      </c>
      <c r="F14">
        <f t="shared" si="0"/>
        <v>0</v>
      </c>
    </row>
    <row r="15" spans="1:9" x14ac:dyDescent="0.5">
      <c r="A15" s="5" t="s">
        <v>199</v>
      </c>
      <c r="C15">
        <v>1.2</v>
      </c>
      <c r="F15">
        <f t="shared" si="0"/>
        <v>86.399999999999991</v>
      </c>
    </row>
    <row r="16" spans="1:9" x14ac:dyDescent="0.5">
      <c r="A16" s="5" t="s">
        <v>200</v>
      </c>
      <c r="C16">
        <v>1.2</v>
      </c>
      <c r="F16">
        <f t="shared" si="0"/>
        <v>86.399999999999991</v>
      </c>
    </row>
    <row r="17" spans="1:6" x14ac:dyDescent="0.5">
      <c r="A17" s="5" t="s">
        <v>201</v>
      </c>
      <c r="C17">
        <v>0</v>
      </c>
      <c r="F17">
        <f t="shared" si="0"/>
        <v>0</v>
      </c>
    </row>
    <row r="18" spans="1:6" x14ac:dyDescent="0.5">
      <c r="A18" s="5" t="s">
        <v>202</v>
      </c>
      <c r="C18">
        <f>1.66*2</f>
        <v>3.32</v>
      </c>
      <c r="F18">
        <f t="shared" si="0"/>
        <v>239.04</v>
      </c>
    </row>
    <row r="19" spans="1:6" ht="16.149999999999999" thickBot="1" x14ac:dyDescent="0.55000000000000004">
      <c r="A19" s="6" t="s">
        <v>25</v>
      </c>
      <c r="C19">
        <v>0.4</v>
      </c>
      <c r="F19">
        <f t="shared" si="0"/>
        <v>28.8</v>
      </c>
    </row>
    <row r="20" spans="1:6" x14ac:dyDescent="0.5">
      <c r="A20" s="43" t="s">
        <v>203</v>
      </c>
      <c r="C20">
        <f>SUM(C10:C19)</f>
        <v>20</v>
      </c>
      <c r="F20">
        <f t="shared" si="0"/>
        <v>1440</v>
      </c>
    </row>
    <row r="21" spans="1:6" x14ac:dyDescent="0.5">
      <c r="A21" s="43" t="s">
        <v>204</v>
      </c>
      <c r="C21">
        <v>2</v>
      </c>
      <c r="F21">
        <f t="shared" si="0"/>
        <v>144</v>
      </c>
    </row>
    <row r="23" spans="1:6" x14ac:dyDescent="0.5">
      <c r="B23" s="5" t="s">
        <v>194</v>
      </c>
      <c r="E23" s="5" t="s">
        <v>10</v>
      </c>
      <c r="F23" s="42">
        <f>F8</f>
        <v>72</v>
      </c>
    </row>
    <row r="25" spans="1:6" x14ac:dyDescent="0.5">
      <c r="A25" s="5" t="s">
        <v>195</v>
      </c>
      <c r="C25">
        <f>(3.82+(0.24*3))*2</f>
        <v>9.08</v>
      </c>
      <c r="F25">
        <f t="shared" ref="F25:F36" si="1">C25*F$8</f>
        <v>653.76</v>
      </c>
    </row>
    <row r="26" spans="1:6" x14ac:dyDescent="0.5">
      <c r="A26" s="5" t="s">
        <v>196</v>
      </c>
      <c r="C26">
        <v>2.4</v>
      </c>
      <c r="F26">
        <f t="shared" si="1"/>
        <v>172.79999999999998</v>
      </c>
    </row>
    <row r="27" spans="1:6" x14ac:dyDescent="0.5">
      <c r="A27" t="s">
        <v>15</v>
      </c>
      <c r="C27">
        <v>0.48</v>
      </c>
      <c r="F27">
        <f t="shared" si="1"/>
        <v>34.56</v>
      </c>
    </row>
    <row r="28" spans="1:6" x14ac:dyDescent="0.5">
      <c r="A28" s="5" t="s">
        <v>197</v>
      </c>
      <c r="C28">
        <f>0.96*2</f>
        <v>1.92</v>
      </c>
      <c r="F28">
        <f t="shared" si="1"/>
        <v>138.24</v>
      </c>
    </row>
    <row r="29" spans="1:6" x14ac:dyDescent="0.5">
      <c r="A29" s="5" t="s">
        <v>198</v>
      </c>
      <c r="C29">
        <v>1.2</v>
      </c>
      <c r="F29">
        <f t="shared" si="1"/>
        <v>86.399999999999991</v>
      </c>
    </row>
    <row r="30" spans="1:6" x14ac:dyDescent="0.5">
      <c r="A30" s="5" t="s">
        <v>199</v>
      </c>
      <c r="C30">
        <v>0</v>
      </c>
      <c r="F30">
        <f t="shared" si="1"/>
        <v>0</v>
      </c>
    </row>
    <row r="31" spans="1:6" x14ac:dyDescent="0.5">
      <c r="A31" s="5" t="s">
        <v>200</v>
      </c>
      <c r="C31">
        <v>0</v>
      </c>
      <c r="F31">
        <f t="shared" si="1"/>
        <v>0</v>
      </c>
    </row>
    <row r="32" spans="1:6" x14ac:dyDescent="0.5">
      <c r="A32" s="5" t="s">
        <v>201</v>
      </c>
      <c r="C32">
        <v>1.2</v>
      </c>
      <c r="F32">
        <f t="shared" si="1"/>
        <v>86.399999999999991</v>
      </c>
    </row>
    <row r="33" spans="1:9" x14ac:dyDescent="0.5">
      <c r="A33" s="5" t="s">
        <v>202</v>
      </c>
      <c r="C33">
        <f>1.66*2</f>
        <v>3.32</v>
      </c>
      <c r="F33">
        <f t="shared" si="1"/>
        <v>239.04</v>
      </c>
    </row>
    <row r="34" spans="1:9" ht="16.149999999999999" thickBot="1" x14ac:dyDescent="0.55000000000000004">
      <c r="A34" s="6" t="s">
        <v>25</v>
      </c>
      <c r="C34">
        <v>0.4</v>
      </c>
      <c r="F34">
        <f t="shared" si="1"/>
        <v>28.8</v>
      </c>
    </row>
    <row r="35" spans="1:9" x14ac:dyDescent="0.5">
      <c r="A35" s="43" t="s">
        <v>203</v>
      </c>
      <c r="C35">
        <f>SUM(C25:C34)</f>
        <v>20</v>
      </c>
      <c r="F35">
        <f t="shared" si="1"/>
        <v>1440</v>
      </c>
    </row>
    <row r="36" spans="1:9" x14ac:dyDescent="0.5">
      <c r="A36" s="43" t="s">
        <v>204</v>
      </c>
      <c r="C36">
        <v>2</v>
      </c>
      <c r="F36">
        <f t="shared" si="1"/>
        <v>144</v>
      </c>
    </row>
    <row r="39" spans="1:9" x14ac:dyDescent="0.5">
      <c r="A39" s="5" t="s">
        <v>205</v>
      </c>
      <c r="F39" s="5" t="s">
        <v>206</v>
      </c>
    </row>
    <row r="40" spans="1:9" x14ac:dyDescent="0.5">
      <c r="A40">
        <v>1</v>
      </c>
      <c r="B40" s="5" t="s">
        <v>207</v>
      </c>
      <c r="C40" s="32">
        <v>0.125</v>
      </c>
      <c r="F40">
        <v>1</v>
      </c>
      <c r="G40" s="5" t="s">
        <v>207</v>
      </c>
      <c r="H40" s="32">
        <v>0.125</v>
      </c>
    </row>
    <row r="41" spans="1:9" x14ac:dyDescent="0.5">
      <c r="A41">
        <v>2</v>
      </c>
      <c r="B41" s="5" t="s">
        <v>207</v>
      </c>
      <c r="C41" s="5" t="s">
        <v>30</v>
      </c>
      <c r="F41">
        <v>2</v>
      </c>
      <c r="G41" s="5" t="s">
        <v>207</v>
      </c>
      <c r="H41" s="5" t="s">
        <v>30</v>
      </c>
    </row>
    <row r="42" spans="1:9" x14ac:dyDescent="0.5">
      <c r="A42">
        <v>3</v>
      </c>
      <c r="B42" s="5" t="s">
        <v>208</v>
      </c>
      <c r="C42" s="32">
        <v>4.1666666666666664E-2</v>
      </c>
      <c r="D42" s="5" t="s">
        <v>209</v>
      </c>
      <c r="F42">
        <v>3</v>
      </c>
      <c r="G42" s="5" t="s">
        <v>210</v>
      </c>
      <c r="H42" s="32">
        <v>4.1666666666666664E-2</v>
      </c>
      <c r="I42" s="5" t="s">
        <v>209</v>
      </c>
    </row>
    <row r="43" spans="1:9" x14ac:dyDescent="0.5">
      <c r="A43">
        <v>4</v>
      </c>
      <c r="B43" s="5" t="s">
        <v>211</v>
      </c>
      <c r="C43" s="32">
        <v>4.1666666666666664E-2</v>
      </c>
      <c r="F43">
        <v>4</v>
      </c>
      <c r="G43" s="5" t="s">
        <v>211</v>
      </c>
      <c r="H43" s="32">
        <v>4.1666666666666664E-2</v>
      </c>
    </row>
    <row r="44" spans="1:9" x14ac:dyDescent="0.5">
      <c r="A44">
        <v>8</v>
      </c>
      <c r="B44" t="s">
        <v>212</v>
      </c>
      <c r="C44" s="9">
        <v>8.3333333333333329E-2</v>
      </c>
      <c r="F44">
        <v>8</v>
      </c>
      <c r="G44" t="s">
        <v>212</v>
      </c>
      <c r="H44" s="9">
        <v>8.3333333333333329E-2</v>
      </c>
    </row>
    <row r="45" spans="1:9" x14ac:dyDescent="0.5">
      <c r="A45">
        <v>9</v>
      </c>
      <c r="B45" s="5" t="s">
        <v>213</v>
      </c>
      <c r="D45" s="5" t="s">
        <v>214</v>
      </c>
      <c r="F45">
        <v>9</v>
      </c>
      <c r="G45" s="5" t="s">
        <v>213</v>
      </c>
      <c r="I45" s="5" t="s">
        <v>214</v>
      </c>
    </row>
    <row r="47" spans="1:9" x14ac:dyDescent="0.5">
      <c r="D47" s="41" t="s">
        <v>215</v>
      </c>
    </row>
    <row r="48" spans="1:9" x14ac:dyDescent="0.5">
      <c r="D48" s="41" t="s">
        <v>216</v>
      </c>
    </row>
    <row r="49" spans="4:6" x14ac:dyDescent="0.5">
      <c r="D49" s="41" t="s">
        <v>217</v>
      </c>
      <c r="F49" s="5" t="s">
        <v>218</v>
      </c>
    </row>
  </sheetData>
  <phoneticPr fontId="13" type="noConversion"/>
  <hyperlinks>
    <hyperlink ref="C1" r:id="rId1"/>
  </hyperlinks>
  <pageMargins left="0.75" right="0.75" top="1" bottom="1" header="0.5" footer="0.5"/>
  <pageSetup orientation="portrait" horizontalDpi="4294967295" verticalDpi="4294967295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9" sqref="H9"/>
    </sheetView>
  </sheetViews>
  <sheetFormatPr defaultColWidth="11" defaultRowHeight="15.75" x14ac:dyDescent="0.5"/>
  <sheetData>
    <row r="1" spans="1:5" x14ac:dyDescent="0.5">
      <c r="A1" s="44" t="s">
        <v>219</v>
      </c>
      <c r="B1" s="45"/>
      <c r="C1" s="45"/>
      <c r="D1" s="45"/>
      <c r="E1" s="45"/>
    </row>
    <row r="2" spans="1:5" x14ac:dyDescent="0.5">
      <c r="A2" s="44"/>
      <c r="B2" s="45"/>
      <c r="C2" s="45"/>
      <c r="D2" s="45"/>
      <c r="E2" s="45"/>
    </row>
    <row r="3" spans="1:5" x14ac:dyDescent="0.5">
      <c r="A3" s="44" t="s">
        <v>46</v>
      </c>
      <c r="B3" s="46">
        <f ca="1">NOW()</f>
        <v>42471.423182060185</v>
      </c>
      <c r="C3" s="45"/>
      <c r="D3" s="45"/>
      <c r="E3" s="45"/>
    </row>
    <row r="4" spans="1:5" x14ac:dyDescent="0.5">
      <c r="A4" s="45"/>
      <c r="B4" s="45"/>
      <c r="C4" s="45"/>
      <c r="D4" s="45"/>
      <c r="E4" s="45"/>
    </row>
    <row r="5" spans="1:5" x14ac:dyDescent="0.5">
      <c r="A5" s="45"/>
      <c r="B5" s="45"/>
      <c r="C5" s="45"/>
      <c r="D5" s="45"/>
      <c r="E5" s="45"/>
    </row>
    <row r="6" spans="1:5" x14ac:dyDescent="0.5">
      <c r="A6" s="45"/>
      <c r="B6" s="45"/>
      <c r="C6" s="45"/>
      <c r="D6" s="45"/>
      <c r="E6" s="45"/>
    </row>
    <row r="7" spans="1:5" ht="16.149999999999999" thickBot="1" x14ac:dyDescent="0.55000000000000004">
      <c r="A7" s="45"/>
      <c r="B7" s="45"/>
      <c r="C7" s="45"/>
      <c r="D7" s="45"/>
      <c r="E7" s="45"/>
    </row>
    <row r="8" spans="1:5" ht="16.149999999999999" thickBot="1" x14ac:dyDescent="0.55000000000000004">
      <c r="A8" s="45"/>
      <c r="B8" s="45"/>
      <c r="C8" s="45" t="s">
        <v>10</v>
      </c>
      <c r="D8" s="47">
        <v>10</v>
      </c>
      <c r="E8" s="45"/>
    </row>
    <row r="9" spans="1:5" x14ac:dyDescent="0.5">
      <c r="A9" s="45"/>
      <c r="B9" s="44" t="s">
        <v>11</v>
      </c>
      <c r="C9" s="44"/>
      <c r="D9" s="44" t="s">
        <v>12</v>
      </c>
      <c r="E9" s="48"/>
    </row>
    <row r="10" spans="1:5" x14ac:dyDescent="0.5">
      <c r="A10" s="45" t="s">
        <v>13</v>
      </c>
      <c r="B10" s="45">
        <v>15.3</v>
      </c>
      <c r="C10" s="45"/>
      <c r="D10" s="45">
        <f t="shared" ref="D10:D17" si="0">D$8*B10</f>
        <v>153</v>
      </c>
      <c r="E10" s="45"/>
    </row>
    <row r="11" spans="1:5" x14ac:dyDescent="0.5">
      <c r="A11" s="45" t="s">
        <v>14</v>
      </c>
      <c r="B11" s="45">
        <v>2.5</v>
      </c>
      <c r="C11" s="45"/>
      <c r="D11" s="45">
        <f t="shared" si="0"/>
        <v>25</v>
      </c>
      <c r="E11" s="45"/>
    </row>
    <row r="12" spans="1:5" x14ac:dyDescent="0.5">
      <c r="A12" s="45" t="s">
        <v>15</v>
      </c>
      <c r="B12" s="45">
        <v>2</v>
      </c>
      <c r="C12" s="45"/>
      <c r="D12" s="45">
        <f t="shared" si="0"/>
        <v>20</v>
      </c>
      <c r="E12" s="45"/>
    </row>
    <row r="13" spans="1:5" x14ac:dyDescent="0.5">
      <c r="A13" s="45" t="s">
        <v>16</v>
      </c>
      <c r="B13" s="45">
        <v>2</v>
      </c>
      <c r="C13" s="45"/>
      <c r="D13" s="45">
        <f t="shared" si="0"/>
        <v>20</v>
      </c>
      <c r="E13" s="45"/>
    </row>
    <row r="14" spans="1:5" x14ac:dyDescent="0.5">
      <c r="A14" s="45" t="s">
        <v>220</v>
      </c>
      <c r="B14" s="45">
        <v>1.25</v>
      </c>
      <c r="C14" s="45"/>
      <c r="D14" s="45">
        <f t="shared" si="0"/>
        <v>12.5</v>
      </c>
      <c r="E14" s="45"/>
    </row>
    <row r="15" spans="1:5" x14ac:dyDescent="0.5">
      <c r="A15" s="45" t="s">
        <v>221</v>
      </c>
      <c r="B15" s="45">
        <v>1.25</v>
      </c>
      <c r="C15" s="45"/>
      <c r="D15" s="45">
        <f t="shared" si="0"/>
        <v>12.5</v>
      </c>
      <c r="E15" s="45"/>
    </row>
    <row r="16" spans="1:5" ht="16.149999999999999" thickBot="1" x14ac:dyDescent="0.55000000000000004">
      <c r="A16" s="16" t="s">
        <v>25</v>
      </c>
      <c r="B16" s="16">
        <v>0.2</v>
      </c>
      <c r="C16" s="16"/>
      <c r="D16" s="45">
        <f t="shared" si="0"/>
        <v>2</v>
      </c>
      <c r="E16" s="45"/>
    </row>
    <row r="17" spans="1:5" x14ac:dyDescent="0.5">
      <c r="A17" s="45" t="s">
        <v>26</v>
      </c>
      <c r="B17" s="45">
        <f>SUM(B10:B16)</f>
        <v>24.5</v>
      </c>
      <c r="C17" s="45"/>
      <c r="D17" s="49">
        <f t="shared" si="0"/>
        <v>245</v>
      </c>
      <c r="E17" s="45"/>
    </row>
    <row r="18" spans="1:5" x14ac:dyDescent="0.5">
      <c r="A18" s="45" t="s">
        <v>27</v>
      </c>
      <c r="B18" s="50">
        <v>0.5</v>
      </c>
      <c r="C18" s="45"/>
      <c r="D18" s="45"/>
      <c r="E18" s="45"/>
    </row>
    <row r="19" spans="1:5" x14ac:dyDescent="0.5">
      <c r="A19" s="45"/>
      <c r="B19" s="45"/>
      <c r="C19" s="45"/>
      <c r="D19" s="45"/>
      <c r="E19" s="45"/>
    </row>
    <row r="20" spans="1:5" x14ac:dyDescent="0.5">
      <c r="A20" s="45"/>
      <c r="B20" s="45"/>
      <c r="C20" s="45"/>
      <c r="D20" s="45"/>
      <c r="E20" s="45"/>
    </row>
    <row r="21" spans="1:5" x14ac:dyDescent="0.5">
      <c r="A21" s="45"/>
      <c r="B21" s="45"/>
      <c r="C21" s="45"/>
      <c r="D21" s="45"/>
      <c r="E21" s="45"/>
    </row>
    <row r="22" spans="1:5" x14ac:dyDescent="0.5">
      <c r="A22" s="45"/>
      <c r="B22" s="45"/>
      <c r="C22" s="45"/>
      <c r="D22" s="45"/>
      <c r="E22" s="45"/>
    </row>
    <row r="23" spans="1:5" x14ac:dyDescent="0.5">
      <c r="A23" s="45"/>
      <c r="B23" s="45"/>
      <c r="C23" s="45"/>
      <c r="D23" s="45"/>
      <c r="E23" s="45"/>
    </row>
    <row r="24" spans="1:5" x14ac:dyDescent="0.5">
      <c r="A24" s="45" t="s">
        <v>28</v>
      </c>
      <c r="B24" s="45"/>
      <c r="C24" s="45"/>
      <c r="D24" s="45"/>
      <c r="E24" s="45"/>
    </row>
    <row r="25" spans="1:5" x14ac:dyDescent="0.5">
      <c r="A25" s="45"/>
      <c r="B25" s="45"/>
      <c r="C25" s="45"/>
      <c r="D25" s="45"/>
      <c r="E25" s="45"/>
    </row>
    <row r="26" spans="1:5" x14ac:dyDescent="0.5">
      <c r="A26" s="45" t="s">
        <v>29</v>
      </c>
      <c r="B26" s="51">
        <v>0.625</v>
      </c>
      <c r="C26" s="45"/>
      <c r="D26" s="45"/>
      <c r="E26" s="45"/>
    </row>
    <row r="27" spans="1:5" x14ac:dyDescent="0.5">
      <c r="A27" s="45" t="s">
        <v>29</v>
      </c>
      <c r="B27" s="45" t="s">
        <v>30</v>
      </c>
      <c r="C27" s="45"/>
      <c r="D27" s="45"/>
      <c r="E27" s="45"/>
    </row>
    <row r="28" spans="1:5" x14ac:dyDescent="0.5">
      <c r="A28" s="45" t="s">
        <v>91</v>
      </c>
      <c r="B28" s="45" t="s">
        <v>32</v>
      </c>
      <c r="C28" s="45" t="s">
        <v>34</v>
      </c>
      <c r="D28" s="45"/>
      <c r="E28" s="45"/>
    </row>
    <row r="29" spans="1:5" x14ac:dyDescent="0.5">
      <c r="A29" s="45" t="s">
        <v>36</v>
      </c>
      <c r="B29" s="45" t="s">
        <v>32</v>
      </c>
      <c r="C29" s="45"/>
      <c r="D29" s="45"/>
      <c r="E29" s="45"/>
    </row>
    <row r="30" spans="1:5" x14ac:dyDescent="0.5">
      <c r="A30" s="45" t="s">
        <v>36</v>
      </c>
      <c r="B30" s="51">
        <v>8.3333333333333329E-2</v>
      </c>
      <c r="C30" s="45"/>
      <c r="D30" s="45"/>
      <c r="E30" s="45"/>
    </row>
    <row r="31" spans="1:5" x14ac:dyDescent="0.5">
      <c r="A31" s="45" t="s">
        <v>37</v>
      </c>
      <c r="B31" s="45" t="s">
        <v>38</v>
      </c>
      <c r="C31" s="45"/>
      <c r="D31" s="45"/>
      <c r="E31" s="45"/>
    </row>
    <row r="32" spans="1:5" x14ac:dyDescent="0.5">
      <c r="A32" s="45"/>
      <c r="B32" s="45"/>
      <c r="C32" s="45"/>
      <c r="D32" s="45"/>
      <c r="E32" s="45"/>
    </row>
    <row r="33" spans="1:5" x14ac:dyDescent="0.5">
      <c r="A33" s="45"/>
      <c r="B33" s="45"/>
      <c r="C33" s="45"/>
      <c r="D33" s="45"/>
      <c r="E33" s="45"/>
    </row>
    <row r="34" spans="1:5" x14ac:dyDescent="0.5">
      <c r="A34" s="45" t="s">
        <v>222</v>
      </c>
      <c r="B34" s="45"/>
      <c r="C34" s="45"/>
      <c r="D34" s="45"/>
      <c r="E34" s="45"/>
    </row>
    <row r="35" spans="1:5" x14ac:dyDescent="0.5">
      <c r="A35" s="45" t="s">
        <v>223</v>
      </c>
      <c r="B35" s="45"/>
      <c r="C35" s="45"/>
      <c r="D35" s="45"/>
      <c r="E35" s="45"/>
    </row>
    <row r="36" spans="1:5" x14ac:dyDescent="0.5">
      <c r="A36" s="45"/>
      <c r="B36" s="45"/>
      <c r="C36" s="45"/>
      <c r="D36" s="45"/>
      <c r="E36" s="45"/>
    </row>
    <row r="37" spans="1:5" x14ac:dyDescent="0.5">
      <c r="A37" s="45" t="s">
        <v>224</v>
      </c>
      <c r="B37" s="45" t="s">
        <v>225</v>
      </c>
      <c r="C37" s="45"/>
      <c r="D37" s="45"/>
      <c r="E37" s="45"/>
    </row>
    <row r="38" spans="1:5" x14ac:dyDescent="0.5">
      <c r="A38" s="45" t="s">
        <v>226</v>
      </c>
      <c r="B38" s="45" t="s">
        <v>227</v>
      </c>
      <c r="C38" s="45"/>
      <c r="D38" s="45"/>
      <c r="E38" s="45"/>
    </row>
    <row r="39" spans="1:5" x14ac:dyDescent="0.5">
      <c r="A39" s="45" t="s">
        <v>228</v>
      </c>
      <c r="B39" s="45" t="s">
        <v>229</v>
      </c>
      <c r="C39" s="45"/>
      <c r="D39" s="45"/>
      <c r="E39" s="45"/>
    </row>
    <row r="40" spans="1:5" x14ac:dyDescent="0.5">
      <c r="A40" s="45" t="s">
        <v>230</v>
      </c>
      <c r="B40" s="45" t="s">
        <v>231</v>
      </c>
      <c r="C40" s="45"/>
      <c r="D40" s="45"/>
      <c r="E40" s="45"/>
    </row>
    <row r="41" spans="1:5" x14ac:dyDescent="0.5">
      <c r="A41" s="45"/>
      <c r="B41" s="45"/>
      <c r="C41" s="45"/>
      <c r="D41" s="45"/>
      <c r="E41" s="45"/>
    </row>
    <row r="42" spans="1:5" x14ac:dyDescent="0.5">
      <c r="A42" s="45"/>
      <c r="B42" s="45"/>
      <c r="C42" s="45"/>
      <c r="D42" s="45"/>
      <c r="E42" s="45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" workbookViewId="0">
      <selection activeCell="H13" sqref="H13"/>
    </sheetView>
  </sheetViews>
  <sheetFormatPr defaultColWidth="11" defaultRowHeight="15.75" x14ac:dyDescent="0.5"/>
  <cols>
    <col min="1" max="1" width="21.6875" customWidth="1"/>
  </cols>
  <sheetData>
    <row r="1" spans="1:4" x14ac:dyDescent="0.5">
      <c r="A1" s="3" t="s">
        <v>232</v>
      </c>
    </row>
    <row r="2" spans="1:4" x14ac:dyDescent="0.5">
      <c r="A2" s="3" t="s">
        <v>46</v>
      </c>
      <c r="B2" s="1">
        <v>40497</v>
      </c>
    </row>
    <row r="3" spans="1:4" x14ac:dyDescent="0.5">
      <c r="A3" s="3" t="s">
        <v>233</v>
      </c>
    </row>
    <row r="4" spans="1:4" x14ac:dyDescent="0.5">
      <c r="A4" s="3" t="s">
        <v>234</v>
      </c>
    </row>
    <row r="5" spans="1:4" x14ac:dyDescent="0.5">
      <c r="A5" s="3" t="s">
        <v>235</v>
      </c>
    </row>
    <row r="6" spans="1:4" x14ac:dyDescent="0.5">
      <c r="A6" s="5" t="s">
        <v>236</v>
      </c>
    </row>
    <row r="7" spans="1:4" ht="16.149999999999999" thickBot="1" x14ac:dyDescent="0.55000000000000004"/>
    <row r="8" spans="1:4" ht="16.149999999999999" thickBot="1" x14ac:dyDescent="0.55000000000000004">
      <c r="C8" t="s">
        <v>10</v>
      </c>
      <c r="D8" s="2">
        <v>100</v>
      </c>
    </row>
    <row r="9" spans="1:4" x14ac:dyDescent="0.5">
      <c r="B9" s="3" t="s">
        <v>11</v>
      </c>
      <c r="C9" s="3"/>
      <c r="D9" s="3" t="s">
        <v>12</v>
      </c>
    </row>
    <row r="10" spans="1:4" x14ac:dyDescent="0.5">
      <c r="A10" t="s">
        <v>13</v>
      </c>
      <c r="B10">
        <v>13.5</v>
      </c>
      <c r="D10">
        <f>D$8*B10</f>
        <v>1350</v>
      </c>
    </row>
    <row r="11" spans="1:4" x14ac:dyDescent="0.5">
      <c r="A11" t="s">
        <v>14</v>
      </c>
      <c r="B11">
        <v>2.5</v>
      </c>
      <c r="D11">
        <f t="shared" ref="D11:D19" si="0">D$8*B11</f>
        <v>250</v>
      </c>
    </row>
    <row r="12" spans="1:4" x14ac:dyDescent="0.5">
      <c r="A12" t="s">
        <v>15</v>
      </c>
      <c r="B12">
        <v>2</v>
      </c>
      <c r="D12">
        <f t="shared" si="0"/>
        <v>200</v>
      </c>
    </row>
    <row r="13" spans="1:4" x14ac:dyDescent="0.5">
      <c r="A13" t="s">
        <v>16</v>
      </c>
      <c r="B13">
        <v>1.5</v>
      </c>
      <c r="D13">
        <f t="shared" si="0"/>
        <v>150</v>
      </c>
    </row>
    <row r="14" spans="1:4" x14ac:dyDescent="0.5">
      <c r="A14" t="s">
        <v>237</v>
      </c>
      <c r="B14">
        <v>2</v>
      </c>
      <c r="D14">
        <f t="shared" si="0"/>
        <v>200</v>
      </c>
    </row>
    <row r="15" spans="1:4" x14ac:dyDescent="0.5">
      <c r="A15" t="s">
        <v>238</v>
      </c>
      <c r="B15">
        <v>2</v>
      </c>
      <c r="D15">
        <f t="shared" si="0"/>
        <v>200</v>
      </c>
    </row>
    <row r="16" spans="1:4" x14ac:dyDescent="0.5">
      <c r="A16" t="s">
        <v>22</v>
      </c>
      <c r="B16">
        <v>2</v>
      </c>
      <c r="D16">
        <f t="shared" si="0"/>
        <v>200</v>
      </c>
    </row>
    <row r="17" spans="1:4" x14ac:dyDescent="0.5">
      <c r="A17" t="s">
        <v>24</v>
      </c>
      <c r="B17">
        <v>2</v>
      </c>
      <c r="D17">
        <f t="shared" si="0"/>
        <v>200</v>
      </c>
    </row>
    <row r="18" spans="1:4" ht="16.149999999999999" thickBot="1" x14ac:dyDescent="0.55000000000000004">
      <c r="A18" s="6" t="s">
        <v>25</v>
      </c>
      <c r="B18" s="6">
        <v>0.4</v>
      </c>
      <c r="C18" s="6"/>
      <c r="D18">
        <f t="shared" si="0"/>
        <v>40</v>
      </c>
    </row>
    <row r="19" spans="1:4" x14ac:dyDescent="0.5">
      <c r="A19" t="s">
        <v>26</v>
      </c>
      <c r="B19">
        <f>SUM(B10:B18)</f>
        <v>27.9</v>
      </c>
      <c r="D19" s="11">
        <f t="shared" si="0"/>
        <v>2790</v>
      </c>
    </row>
    <row r="20" spans="1:4" x14ac:dyDescent="0.5">
      <c r="A20" t="s">
        <v>27</v>
      </c>
      <c r="B20" s="8">
        <v>2</v>
      </c>
    </row>
    <row r="24" spans="1:4" x14ac:dyDescent="0.5">
      <c r="A24" t="s">
        <v>28</v>
      </c>
    </row>
    <row r="26" spans="1:4" x14ac:dyDescent="0.5">
      <c r="A26" t="s">
        <v>29</v>
      </c>
      <c r="B26" s="9">
        <v>0.625</v>
      </c>
    </row>
    <row r="27" spans="1:4" x14ac:dyDescent="0.5">
      <c r="A27" t="s">
        <v>29</v>
      </c>
      <c r="B27" t="s">
        <v>32</v>
      </c>
    </row>
    <row r="28" spans="1:4" x14ac:dyDescent="0.5">
      <c r="A28" t="s">
        <v>80</v>
      </c>
      <c r="B28" t="s">
        <v>32</v>
      </c>
      <c r="C28" t="s">
        <v>51</v>
      </c>
    </row>
    <row r="29" spans="1:4" x14ac:dyDescent="0.5">
      <c r="A29" t="s">
        <v>36</v>
      </c>
      <c r="B29" t="s">
        <v>32</v>
      </c>
    </row>
    <row r="30" spans="1:4" x14ac:dyDescent="0.5">
      <c r="A30" t="s">
        <v>36</v>
      </c>
      <c r="B30" s="9">
        <v>0.20833333333333334</v>
      </c>
    </row>
    <row r="31" spans="1:4" x14ac:dyDescent="0.5">
      <c r="A31" t="s">
        <v>37</v>
      </c>
      <c r="B31" t="s">
        <v>38</v>
      </c>
    </row>
    <row r="35" spans="1:1" x14ac:dyDescent="0.5">
      <c r="A35" t="s">
        <v>239</v>
      </c>
    </row>
    <row r="36" spans="1:1" x14ac:dyDescent="0.5">
      <c r="A36" t="s">
        <v>240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F11" sqref="F11"/>
    </sheetView>
  </sheetViews>
  <sheetFormatPr defaultColWidth="11" defaultRowHeight="15.75" x14ac:dyDescent="0.5"/>
  <sheetData>
    <row r="1" spans="1:4" x14ac:dyDescent="0.5">
      <c r="A1" s="3" t="s">
        <v>241</v>
      </c>
    </row>
    <row r="2" spans="1:4" x14ac:dyDescent="0.5">
      <c r="A2" s="3"/>
    </row>
    <row r="3" spans="1:4" x14ac:dyDescent="0.5">
      <c r="A3" s="3" t="s">
        <v>233</v>
      </c>
    </row>
    <row r="4" spans="1:4" x14ac:dyDescent="0.5">
      <c r="A4" s="3" t="s">
        <v>234</v>
      </c>
    </row>
    <row r="5" spans="1:4" x14ac:dyDescent="0.5">
      <c r="A5" s="3" t="s">
        <v>235</v>
      </c>
    </row>
    <row r="6" spans="1:4" ht="16.149999999999999" thickBot="1" x14ac:dyDescent="0.55000000000000004">
      <c r="A6" s="5" t="s">
        <v>236</v>
      </c>
    </row>
    <row r="7" spans="1:4" ht="16.149999999999999" thickBot="1" x14ac:dyDescent="0.55000000000000004">
      <c r="C7" t="s">
        <v>10</v>
      </c>
      <c r="D7" s="2">
        <v>100</v>
      </c>
    </row>
    <row r="8" spans="1:4" x14ac:dyDescent="0.5">
      <c r="B8" s="3" t="s">
        <v>11</v>
      </c>
      <c r="C8" s="3"/>
      <c r="D8" s="3" t="s">
        <v>12</v>
      </c>
    </row>
    <row r="9" spans="1:4" x14ac:dyDescent="0.5">
      <c r="A9" t="s">
        <v>13</v>
      </c>
      <c r="B9">
        <v>10.5</v>
      </c>
      <c r="D9">
        <f t="shared" ref="D9:D19" si="0">D$7*B9</f>
        <v>1050</v>
      </c>
    </row>
    <row r="10" spans="1:4" x14ac:dyDescent="0.5">
      <c r="A10" t="s">
        <v>14</v>
      </c>
      <c r="B10">
        <v>2.5</v>
      </c>
      <c r="D10">
        <f t="shared" si="0"/>
        <v>250</v>
      </c>
    </row>
    <row r="11" spans="1:4" x14ac:dyDescent="0.5">
      <c r="A11" t="s">
        <v>15</v>
      </c>
      <c r="B11">
        <v>2</v>
      </c>
      <c r="D11">
        <f t="shared" si="0"/>
        <v>200</v>
      </c>
    </row>
    <row r="12" spans="1:4" x14ac:dyDescent="0.5">
      <c r="A12" t="s">
        <v>16</v>
      </c>
      <c r="B12">
        <v>1.5</v>
      </c>
      <c r="D12">
        <f t="shared" si="0"/>
        <v>150</v>
      </c>
    </row>
    <row r="13" spans="1:4" x14ac:dyDescent="0.5">
      <c r="A13" t="s">
        <v>237</v>
      </c>
      <c r="B13">
        <v>1.5</v>
      </c>
      <c r="D13">
        <f t="shared" si="0"/>
        <v>150</v>
      </c>
    </row>
    <row r="14" spans="1:4" x14ac:dyDescent="0.5">
      <c r="A14" t="s">
        <v>238</v>
      </c>
      <c r="B14">
        <v>1.5</v>
      </c>
      <c r="D14">
        <f t="shared" si="0"/>
        <v>150</v>
      </c>
    </row>
    <row r="15" spans="1:4" x14ac:dyDescent="0.5">
      <c r="A15" t="s">
        <v>22</v>
      </c>
      <c r="B15">
        <v>1</v>
      </c>
      <c r="D15">
        <f t="shared" si="0"/>
        <v>100</v>
      </c>
    </row>
    <row r="16" spans="1:4" x14ac:dyDescent="0.5">
      <c r="A16" t="s">
        <v>24</v>
      </c>
      <c r="B16">
        <v>1</v>
      </c>
      <c r="D16">
        <f t="shared" si="0"/>
        <v>100</v>
      </c>
    </row>
    <row r="17" spans="1:4" x14ac:dyDescent="0.5">
      <c r="A17" t="s">
        <v>131</v>
      </c>
      <c r="B17">
        <v>4</v>
      </c>
      <c r="D17">
        <f t="shared" si="0"/>
        <v>400</v>
      </c>
    </row>
    <row r="18" spans="1:4" ht="16.149999999999999" thickBot="1" x14ac:dyDescent="0.55000000000000004">
      <c r="A18" s="6" t="s">
        <v>25</v>
      </c>
      <c r="B18" s="6">
        <v>0.4</v>
      </c>
      <c r="C18" s="6"/>
      <c r="D18">
        <f t="shared" si="0"/>
        <v>40</v>
      </c>
    </row>
    <row r="19" spans="1:4" x14ac:dyDescent="0.5">
      <c r="A19" t="s">
        <v>26</v>
      </c>
      <c r="B19">
        <f>SUM(B9:B18)</f>
        <v>25.9</v>
      </c>
      <c r="D19" s="11">
        <f t="shared" si="0"/>
        <v>2590</v>
      </c>
    </row>
    <row r="20" spans="1:4" x14ac:dyDescent="0.5">
      <c r="A20" t="s">
        <v>27</v>
      </c>
      <c r="B20" s="8">
        <v>1</v>
      </c>
    </row>
    <row r="24" spans="1:4" x14ac:dyDescent="0.5">
      <c r="A24" t="s">
        <v>28</v>
      </c>
    </row>
    <row r="26" spans="1:4" x14ac:dyDescent="0.5">
      <c r="A26" t="s">
        <v>29</v>
      </c>
      <c r="B26" s="9">
        <v>0.625</v>
      </c>
    </row>
    <row r="27" spans="1:4" x14ac:dyDescent="0.5">
      <c r="A27" t="s">
        <v>29</v>
      </c>
      <c r="B27" t="s">
        <v>30</v>
      </c>
    </row>
    <row r="28" spans="1:4" x14ac:dyDescent="0.5">
      <c r="A28" t="s">
        <v>35</v>
      </c>
      <c r="B28" t="s">
        <v>32</v>
      </c>
      <c r="C28" t="s">
        <v>34</v>
      </c>
    </row>
    <row r="29" spans="1:4" x14ac:dyDescent="0.5">
      <c r="A29" t="s">
        <v>36</v>
      </c>
      <c r="B29" t="s">
        <v>32</v>
      </c>
    </row>
    <row r="30" spans="1:4" x14ac:dyDescent="0.5">
      <c r="A30" t="s">
        <v>36</v>
      </c>
      <c r="B30" s="9">
        <v>0.20833333333333334</v>
      </c>
    </row>
    <row r="31" spans="1:4" x14ac:dyDescent="0.5">
      <c r="A31" t="s">
        <v>37</v>
      </c>
      <c r="B31" t="s">
        <v>38</v>
      </c>
    </row>
    <row r="35" spans="1:1" x14ac:dyDescent="0.5">
      <c r="A35" t="s">
        <v>242</v>
      </c>
    </row>
    <row r="36" spans="1:1" x14ac:dyDescent="0.5">
      <c r="A36" t="s">
        <v>240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A32" sqref="A32:C40"/>
    </sheetView>
  </sheetViews>
  <sheetFormatPr defaultColWidth="11" defaultRowHeight="15.75" x14ac:dyDescent="0.5"/>
  <cols>
    <col min="1" max="1" width="22.8125" customWidth="1"/>
    <col min="4" max="4" width="14.5" customWidth="1"/>
  </cols>
  <sheetData>
    <row r="1" spans="1:9" x14ac:dyDescent="0.5">
      <c r="A1" t="s">
        <v>251</v>
      </c>
    </row>
    <row r="3" spans="1:9" x14ac:dyDescent="0.5">
      <c r="A3" t="s">
        <v>252</v>
      </c>
    </row>
    <row r="4" spans="1:9" x14ac:dyDescent="0.5">
      <c r="A4" t="s">
        <v>253</v>
      </c>
      <c r="B4" t="s">
        <v>254</v>
      </c>
      <c r="E4" t="s">
        <v>255</v>
      </c>
    </row>
    <row r="5" spans="1:9" x14ac:dyDescent="0.5">
      <c r="A5" t="s">
        <v>265</v>
      </c>
      <c r="B5" t="s">
        <v>104</v>
      </c>
      <c r="E5" t="s">
        <v>105</v>
      </c>
    </row>
    <row r="6" spans="1:9" x14ac:dyDescent="0.5">
      <c r="A6" t="s">
        <v>266</v>
      </c>
      <c r="B6" t="s">
        <v>107</v>
      </c>
      <c r="E6" t="s">
        <v>108</v>
      </c>
    </row>
    <row r="7" spans="1:9" x14ac:dyDescent="0.5">
      <c r="A7" t="s">
        <v>263</v>
      </c>
      <c r="B7" t="s">
        <v>256</v>
      </c>
      <c r="E7" t="s">
        <v>257</v>
      </c>
    </row>
    <row r="8" spans="1:9" x14ac:dyDescent="0.5">
      <c r="A8" t="s">
        <v>264</v>
      </c>
      <c r="B8" t="s">
        <v>258</v>
      </c>
      <c r="E8" t="s">
        <v>259</v>
      </c>
    </row>
    <row r="10" spans="1:9" ht="16.149999999999999" thickBot="1" x14ac:dyDescent="0.55000000000000004">
      <c r="B10" t="s">
        <v>247</v>
      </c>
      <c r="C10" t="s">
        <v>248</v>
      </c>
      <c r="D10" t="s">
        <v>249</v>
      </c>
      <c r="E10" t="s">
        <v>250</v>
      </c>
      <c r="F10" t="s">
        <v>247</v>
      </c>
      <c r="G10" t="s">
        <v>248</v>
      </c>
      <c r="H10" t="s">
        <v>249</v>
      </c>
      <c r="I10" t="s">
        <v>250</v>
      </c>
    </row>
    <row r="11" spans="1:9" ht="16.149999999999999" thickBot="1" x14ac:dyDescent="0.55000000000000004">
      <c r="F11" s="2">
        <v>5</v>
      </c>
    </row>
    <row r="12" spans="1:9" x14ac:dyDescent="0.5">
      <c r="B12" s="3" t="s">
        <v>11</v>
      </c>
      <c r="C12" s="3"/>
      <c r="D12" s="3"/>
      <c r="E12" s="3"/>
      <c r="F12" s="3" t="s">
        <v>12</v>
      </c>
    </row>
    <row r="13" spans="1:9" x14ac:dyDescent="0.5">
      <c r="A13" t="s">
        <v>13</v>
      </c>
      <c r="B13">
        <v>14</v>
      </c>
      <c r="C13">
        <v>13</v>
      </c>
      <c r="D13">
        <v>12.5</v>
      </c>
      <c r="E13">
        <v>12</v>
      </c>
      <c r="F13">
        <f t="shared" ref="F13:F18" si="0">F$11*B13</f>
        <v>70</v>
      </c>
      <c r="G13">
        <f t="shared" ref="G13:I18" si="1">C13*$F$11</f>
        <v>65</v>
      </c>
      <c r="H13">
        <f t="shared" si="1"/>
        <v>62.5</v>
      </c>
      <c r="I13">
        <f t="shared" si="1"/>
        <v>60</v>
      </c>
    </row>
    <row r="14" spans="1:9" x14ac:dyDescent="0.5">
      <c r="A14" t="s">
        <v>14</v>
      </c>
      <c r="B14">
        <v>2.5</v>
      </c>
      <c r="C14">
        <v>2.5</v>
      </c>
      <c r="D14">
        <v>2.5</v>
      </c>
      <c r="E14">
        <v>2.5</v>
      </c>
      <c r="F14">
        <f t="shared" si="0"/>
        <v>12.5</v>
      </c>
      <c r="G14">
        <f t="shared" si="1"/>
        <v>12.5</v>
      </c>
      <c r="H14">
        <f t="shared" si="1"/>
        <v>12.5</v>
      </c>
      <c r="I14">
        <f t="shared" si="1"/>
        <v>12.5</v>
      </c>
    </row>
    <row r="15" spans="1:9" x14ac:dyDescent="0.5">
      <c r="A15" t="s">
        <v>15</v>
      </c>
      <c r="B15">
        <v>2</v>
      </c>
      <c r="C15">
        <v>2</v>
      </c>
      <c r="D15">
        <v>2</v>
      </c>
      <c r="E15">
        <v>2</v>
      </c>
      <c r="F15">
        <f t="shared" si="0"/>
        <v>10</v>
      </c>
      <c r="G15">
        <f t="shared" si="1"/>
        <v>10</v>
      </c>
      <c r="H15">
        <f t="shared" si="1"/>
        <v>10</v>
      </c>
      <c r="I15">
        <f t="shared" si="1"/>
        <v>10</v>
      </c>
    </row>
    <row r="16" spans="1:9" x14ac:dyDescent="0.5">
      <c r="A16" t="s">
        <v>16</v>
      </c>
      <c r="B16" s="53">
        <v>0</v>
      </c>
      <c r="C16" s="53">
        <v>1</v>
      </c>
      <c r="D16" s="53">
        <v>1.5</v>
      </c>
      <c r="E16" s="53">
        <v>2</v>
      </c>
      <c r="F16">
        <f t="shared" si="0"/>
        <v>0</v>
      </c>
      <c r="G16">
        <f t="shared" si="1"/>
        <v>5</v>
      </c>
      <c r="H16">
        <f t="shared" si="1"/>
        <v>7.5</v>
      </c>
      <c r="I16">
        <f t="shared" si="1"/>
        <v>10</v>
      </c>
    </row>
    <row r="17" spans="1:9" x14ac:dyDescent="0.5">
      <c r="A17" t="s">
        <v>48</v>
      </c>
      <c r="B17">
        <v>1.5</v>
      </c>
      <c r="C17">
        <v>1.5</v>
      </c>
      <c r="D17">
        <v>1.5</v>
      </c>
      <c r="E17">
        <v>1.5</v>
      </c>
      <c r="F17">
        <f t="shared" si="0"/>
        <v>7.5</v>
      </c>
      <c r="G17">
        <f t="shared" si="1"/>
        <v>7.5</v>
      </c>
      <c r="H17">
        <f t="shared" si="1"/>
        <v>7.5</v>
      </c>
      <c r="I17">
        <f t="shared" si="1"/>
        <v>7.5</v>
      </c>
    </row>
    <row r="18" spans="1:9" x14ac:dyDescent="0.5">
      <c r="A18" t="s">
        <v>49</v>
      </c>
      <c r="B18">
        <v>1.5</v>
      </c>
      <c r="C18">
        <v>1.5</v>
      </c>
      <c r="D18">
        <v>1.5</v>
      </c>
      <c r="E18">
        <v>1.5</v>
      </c>
      <c r="F18">
        <f t="shared" si="0"/>
        <v>7.5</v>
      </c>
      <c r="G18">
        <f t="shared" si="1"/>
        <v>7.5</v>
      </c>
      <c r="H18">
        <f t="shared" si="1"/>
        <v>7.5</v>
      </c>
      <c r="I18">
        <f t="shared" si="1"/>
        <v>7.5</v>
      </c>
    </row>
    <row r="19" spans="1:9" x14ac:dyDescent="0.5">
      <c r="A19" t="s">
        <v>267</v>
      </c>
      <c r="B19">
        <v>1</v>
      </c>
      <c r="C19">
        <v>1</v>
      </c>
      <c r="D19">
        <v>1</v>
      </c>
      <c r="E19">
        <v>1</v>
      </c>
      <c r="F19">
        <f t="shared" ref="F19:F20" si="2">F$11*B19</f>
        <v>5</v>
      </c>
      <c r="G19">
        <f t="shared" ref="G19:G20" si="3">C19*$F$11</f>
        <v>5</v>
      </c>
      <c r="H19">
        <f t="shared" ref="H19:H20" si="4">D19*$F$11</f>
        <v>5</v>
      </c>
      <c r="I19">
        <f t="shared" ref="I19:I20" si="5">E19*$F$11</f>
        <v>5</v>
      </c>
    </row>
    <row r="20" spans="1:9" x14ac:dyDescent="0.5">
      <c r="A20" t="s">
        <v>268</v>
      </c>
      <c r="B20">
        <v>1</v>
      </c>
      <c r="C20">
        <v>1</v>
      </c>
      <c r="D20">
        <v>1</v>
      </c>
      <c r="E20">
        <v>1</v>
      </c>
      <c r="F20">
        <f t="shared" si="2"/>
        <v>5</v>
      </c>
      <c r="G20">
        <f t="shared" si="3"/>
        <v>5</v>
      </c>
      <c r="H20">
        <f t="shared" si="4"/>
        <v>5</v>
      </c>
      <c r="I20">
        <f t="shared" si="5"/>
        <v>5</v>
      </c>
    </row>
    <row r="21" spans="1:9" ht="16.149999999999999" thickBot="1" x14ac:dyDescent="0.55000000000000004">
      <c r="A21" s="6" t="s">
        <v>25</v>
      </c>
      <c r="B21" s="6">
        <v>0.5</v>
      </c>
      <c r="C21" s="6">
        <v>0.5</v>
      </c>
      <c r="D21" s="6">
        <v>0.5</v>
      </c>
      <c r="E21" s="6">
        <v>0.5</v>
      </c>
      <c r="F21">
        <f>F$11*B21</f>
        <v>2.5</v>
      </c>
      <c r="G21">
        <f>C21*$F$11</f>
        <v>2.5</v>
      </c>
      <c r="H21">
        <f>D21*$F$11</f>
        <v>2.5</v>
      </c>
      <c r="I21">
        <f>E21*$F$11</f>
        <v>2.5</v>
      </c>
    </row>
    <row r="22" spans="1:9" x14ac:dyDescent="0.5">
      <c r="A22" t="s">
        <v>26</v>
      </c>
      <c r="B22">
        <f t="shared" ref="B22:I22" si="6">SUM(B13:B21)</f>
        <v>24</v>
      </c>
      <c r="C22">
        <f t="shared" si="6"/>
        <v>24</v>
      </c>
      <c r="D22">
        <f t="shared" si="6"/>
        <v>24</v>
      </c>
      <c r="E22">
        <f t="shared" si="6"/>
        <v>24</v>
      </c>
      <c r="F22" s="11">
        <f t="shared" si="6"/>
        <v>120</v>
      </c>
      <c r="G22" s="11">
        <f t="shared" si="6"/>
        <v>120</v>
      </c>
      <c r="H22" s="11">
        <f t="shared" si="6"/>
        <v>120</v>
      </c>
      <c r="I22" s="11">
        <f t="shared" si="6"/>
        <v>120</v>
      </c>
    </row>
    <row r="23" spans="1:9" x14ac:dyDescent="0.5">
      <c r="A23" t="s">
        <v>27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</row>
    <row r="32" spans="1:9" x14ac:dyDescent="0.5">
      <c r="A32" t="s">
        <v>28</v>
      </c>
    </row>
    <row r="34" spans="1:5" x14ac:dyDescent="0.5">
      <c r="A34" t="s">
        <v>29</v>
      </c>
      <c r="B34" s="9">
        <v>0.625</v>
      </c>
      <c r="C34" s="9"/>
    </row>
    <row r="35" spans="1:5" x14ac:dyDescent="0.5">
      <c r="A35" t="s">
        <v>29</v>
      </c>
      <c r="B35" t="s">
        <v>30</v>
      </c>
      <c r="E35" t="s">
        <v>260</v>
      </c>
    </row>
    <row r="36" spans="1:5" x14ac:dyDescent="0.5">
      <c r="A36" t="s">
        <v>91</v>
      </c>
      <c r="B36" t="s">
        <v>32</v>
      </c>
      <c r="C36" t="s">
        <v>34</v>
      </c>
      <c r="E36" t="s">
        <v>261</v>
      </c>
    </row>
    <row r="37" spans="1:5" x14ac:dyDescent="0.5">
      <c r="A37" t="s">
        <v>36</v>
      </c>
      <c r="B37" t="s">
        <v>32</v>
      </c>
      <c r="E37" t="s">
        <v>262</v>
      </c>
    </row>
    <row r="38" spans="1:5" x14ac:dyDescent="0.5">
      <c r="A38" t="s">
        <v>36</v>
      </c>
      <c r="B38" s="9" t="s">
        <v>52</v>
      </c>
      <c r="C38" s="9"/>
      <c r="D38" s="9"/>
    </row>
    <row r="39" spans="1:5" x14ac:dyDescent="0.5">
      <c r="A39" t="s">
        <v>37</v>
      </c>
      <c r="B39" t="s">
        <v>38</v>
      </c>
    </row>
  </sheetData>
  <phoneticPr fontId="1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5" workbookViewId="0">
      <selection activeCell="E29" sqref="E29"/>
    </sheetView>
  </sheetViews>
  <sheetFormatPr defaultColWidth="11" defaultRowHeight="15.75" x14ac:dyDescent="0.5"/>
  <cols>
    <col min="1" max="1" width="21.1875" customWidth="1"/>
  </cols>
  <sheetData>
    <row r="1" spans="1:9" x14ac:dyDescent="0.5">
      <c r="A1" t="s">
        <v>269</v>
      </c>
    </row>
    <row r="3" spans="1:9" x14ac:dyDescent="0.5">
      <c r="A3" t="s">
        <v>252</v>
      </c>
    </row>
    <row r="4" spans="1:9" x14ac:dyDescent="0.5">
      <c r="A4" t="s">
        <v>253</v>
      </c>
      <c r="B4" t="s">
        <v>254</v>
      </c>
      <c r="E4" t="s">
        <v>255</v>
      </c>
    </row>
    <row r="10" spans="1:9" ht="16.149999999999999" thickBot="1" x14ac:dyDescent="0.55000000000000004">
      <c r="B10" t="s">
        <v>247</v>
      </c>
      <c r="C10" t="s">
        <v>248</v>
      </c>
      <c r="D10" t="s">
        <v>249</v>
      </c>
      <c r="E10" t="s">
        <v>250</v>
      </c>
      <c r="F10" t="s">
        <v>247</v>
      </c>
      <c r="G10" t="s">
        <v>248</v>
      </c>
      <c r="H10" t="s">
        <v>249</v>
      </c>
      <c r="I10" t="s">
        <v>250</v>
      </c>
    </row>
    <row r="11" spans="1:9" ht="16.149999999999999" thickBot="1" x14ac:dyDescent="0.55000000000000004">
      <c r="F11" s="2">
        <v>5</v>
      </c>
    </row>
    <row r="12" spans="1:9" x14ac:dyDescent="0.5">
      <c r="B12" s="3" t="s">
        <v>11</v>
      </c>
      <c r="C12" s="3"/>
      <c r="D12" s="3"/>
      <c r="E12" s="3"/>
      <c r="F12" s="3" t="s">
        <v>12</v>
      </c>
    </row>
    <row r="13" spans="1:9" x14ac:dyDescent="0.5">
      <c r="A13" t="s">
        <v>13</v>
      </c>
      <c r="B13">
        <v>15</v>
      </c>
      <c r="C13">
        <v>14</v>
      </c>
      <c r="D13">
        <v>13.5</v>
      </c>
      <c r="E13">
        <v>13</v>
      </c>
      <c r="F13">
        <f t="shared" ref="F13:F18" si="0">F$11*B13</f>
        <v>75</v>
      </c>
      <c r="G13">
        <f t="shared" ref="G13:I18" si="1">C13*$F$11</f>
        <v>70</v>
      </c>
      <c r="H13">
        <f t="shared" si="1"/>
        <v>67.5</v>
      </c>
      <c r="I13">
        <f t="shared" si="1"/>
        <v>65</v>
      </c>
    </row>
    <row r="14" spans="1:9" x14ac:dyDescent="0.5">
      <c r="A14" t="s">
        <v>14</v>
      </c>
      <c r="B14">
        <v>2.5</v>
      </c>
      <c r="C14">
        <v>2.5</v>
      </c>
      <c r="D14">
        <v>2.5</v>
      </c>
      <c r="E14">
        <v>2.5</v>
      </c>
      <c r="F14">
        <f t="shared" si="0"/>
        <v>12.5</v>
      </c>
      <c r="G14">
        <f t="shared" si="1"/>
        <v>12.5</v>
      </c>
      <c r="H14">
        <f t="shared" si="1"/>
        <v>12.5</v>
      </c>
      <c r="I14">
        <f t="shared" si="1"/>
        <v>12.5</v>
      </c>
    </row>
    <row r="15" spans="1:9" x14ac:dyDescent="0.5">
      <c r="A15" t="s">
        <v>15</v>
      </c>
      <c r="B15">
        <v>2</v>
      </c>
      <c r="C15">
        <v>2</v>
      </c>
      <c r="D15">
        <v>2</v>
      </c>
      <c r="E15">
        <v>2</v>
      </c>
      <c r="F15">
        <f t="shared" si="0"/>
        <v>10</v>
      </c>
      <c r="G15">
        <f t="shared" si="1"/>
        <v>10</v>
      </c>
      <c r="H15">
        <f t="shared" si="1"/>
        <v>10</v>
      </c>
      <c r="I15">
        <f t="shared" si="1"/>
        <v>10</v>
      </c>
    </row>
    <row r="16" spans="1:9" x14ac:dyDescent="0.5">
      <c r="A16" t="s">
        <v>16</v>
      </c>
      <c r="B16" s="53">
        <v>0</v>
      </c>
      <c r="C16" s="53">
        <v>1</v>
      </c>
      <c r="D16" s="53">
        <v>1.5</v>
      </c>
      <c r="E16" s="53">
        <v>2</v>
      </c>
      <c r="F16">
        <f t="shared" si="0"/>
        <v>0</v>
      </c>
      <c r="G16">
        <f t="shared" si="1"/>
        <v>5</v>
      </c>
      <c r="H16">
        <f t="shared" si="1"/>
        <v>7.5</v>
      </c>
      <c r="I16">
        <f t="shared" si="1"/>
        <v>10</v>
      </c>
    </row>
    <row r="17" spans="1:9" x14ac:dyDescent="0.5">
      <c r="A17" t="s">
        <v>48</v>
      </c>
      <c r="B17">
        <v>1.5</v>
      </c>
      <c r="C17">
        <v>1.5</v>
      </c>
      <c r="D17">
        <v>1.5</v>
      </c>
      <c r="E17">
        <v>1.5</v>
      </c>
      <c r="F17">
        <f t="shared" si="0"/>
        <v>7.5</v>
      </c>
      <c r="G17">
        <f t="shared" si="1"/>
        <v>7.5</v>
      </c>
      <c r="H17">
        <f t="shared" si="1"/>
        <v>7.5</v>
      </c>
      <c r="I17">
        <f t="shared" si="1"/>
        <v>7.5</v>
      </c>
    </row>
    <row r="18" spans="1:9" x14ac:dyDescent="0.5">
      <c r="A18" t="s">
        <v>49</v>
      </c>
      <c r="B18">
        <v>1.5</v>
      </c>
      <c r="C18">
        <v>1.5</v>
      </c>
      <c r="D18">
        <v>1.5</v>
      </c>
      <c r="E18">
        <v>1.5</v>
      </c>
      <c r="F18">
        <f t="shared" si="0"/>
        <v>7.5</v>
      </c>
      <c r="G18">
        <f t="shared" si="1"/>
        <v>7.5</v>
      </c>
      <c r="H18">
        <f t="shared" si="1"/>
        <v>7.5</v>
      </c>
      <c r="I18">
        <f t="shared" si="1"/>
        <v>7.5</v>
      </c>
    </row>
    <row r="19" spans="1:9" ht="16.149999999999999" thickBot="1" x14ac:dyDescent="0.55000000000000004">
      <c r="A19" s="6" t="s">
        <v>25</v>
      </c>
      <c r="B19" s="6">
        <v>0.5</v>
      </c>
      <c r="C19" s="6">
        <v>0.5</v>
      </c>
      <c r="D19" s="6">
        <v>0.5</v>
      </c>
      <c r="E19" s="6">
        <v>0.5</v>
      </c>
      <c r="F19">
        <f>F$11*B19</f>
        <v>2.5</v>
      </c>
      <c r="G19">
        <f>C19*$F$11</f>
        <v>2.5</v>
      </c>
      <c r="H19">
        <f>D19*$F$11</f>
        <v>2.5</v>
      </c>
      <c r="I19">
        <f>E19*$F$11</f>
        <v>2.5</v>
      </c>
    </row>
    <row r="20" spans="1:9" x14ac:dyDescent="0.5">
      <c r="A20" t="s">
        <v>26</v>
      </c>
      <c r="B20">
        <f t="shared" ref="B20:I20" si="2">SUM(B13:B19)</f>
        <v>23</v>
      </c>
      <c r="C20">
        <f t="shared" si="2"/>
        <v>23</v>
      </c>
      <c r="D20">
        <f t="shared" si="2"/>
        <v>23</v>
      </c>
      <c r="E20">
        <f t="shared" si="2"/>
        <v>23</v>
      </c>
      <c r="F20" s="11">
        <f t="shared" si="2"/>
        <v>115</v>
      </c>
      <c r="G20" s="11">
        <f t="shared" si="2"/>
        <v>115</v>
      </c>
      <c r="H20" s="11">
        <f t="shared" si="2"/>
        <v>115</v>
      </c>
      <c r="I20" s="11">
        <f t="shared" si="2"/>
        <v>115</v>
      </c>
    </row>
    <row r="21" spans="1:9" x14ac:dyDescent="0.5">
      <c r="A21" t="s">
        <v>27</v>
      </c>
      <c r="B21" s="8">
        <v>2</v>
      </c>
      <c r="C21" s="8">
        <v>2</v>
      </c>
      <c r="D21" s="8">
        <v>2</v>
      </c>
      <c r="E21" s="8">
        <v>2</v>
      </c>
      <c r="F21" s="8">
        <v>2</v>
      </c>
      <c r="G21" s="8">
        <v>2</v>
      </c>
      <c r="H21" s="8">
        <v>2</v>
      </c>
      <c r="I21" s="8">
        <v>2</v>
      </c>
    </row>
    <row r="23" spans="1:9" x14ac:dyDescent="0.5">
      <c r="A23" t="s">
        <v>28</v>
      </c>
    </row>
    <row r="25" spans="1:9" x14ac:dyDescent="0.5">
      <c r="A25" t="s">
        <v>29</v>
      </c>
      <c r="B25" s="9">
        <v>0.625</v>
      </c>
      <c r="C25" s="9"/>
    </row>
    <row r="26" spans="1:9" x14ac:dyDescent="0.5">
      <c r="A26" t="s">
        <v>29</v>
      </c>
      <c r="B26" t="s">
        <v>30</v>
      </c>
    </row>
    <row r="27" spans="1:9" x14ac:dyDescent="0.5">
      <c r="A27" t="s">
        <v>35</v>
      </c>
      <c r="B27" t="s">
        <v>32</v>
      </c>
      <c r="C27" t="s">
        <v>34</v>
      </c>
    </row>
    <row r="28" spans="1:9" x14ac:dyDescent="0.5">
      <c r="A28" t="s">
        <v>36</v>
      </c>
      <c r="B28" t="s">
        <v>32</v>
      </c>
    </row>
    <row r="29" spans="1:9" x14ac:dyDescent="0.5">
      <c r="A29" t="s">
        <v>36</v>
      </c>
      <c r="B29" s="9" t="s">
        <v>270</v>
      </c>
      <c r="C29" s="9"/>
    </row>
    <row r="30" spans="1:9" x14ac:dyDescent="0.5">
      <c r="A30" t="s">
        <v>37</v>
      </c>
      <c r="B30" t="s">
        <v>38</v>
      </c>
    </row>
  </sheetData>
  <phoneticPr fontId="1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8" sqref="D8"/>
    </sheetView>
  </sheetViews>
  <sheetFormatPr defaultColWidth="11" defaultRowHeight="15.75" x14ac:dyDescent="0.5"/>
  <sheetData>
    <row r="1" spans="1:5" x14ac:dyDescent="0.5">
      <c r="A1" s="3" t="s">
        <v>44</v>
      </c>
      <c r="D1" t="s">
        <v>45</v>
      </c>
    </row>
    <row r="2" spans="1:5" x14ac:dyDescent="0.5">
      <c r="A2" s="3"/>
    </row>
    <row r="3" spans="1:5" x14ac:dyDescent="0.5">
      <c r="A3" s="3" t="s">
        <v>46</v>
      </c>
      <c r="B3" s="1">
        <f ca="1">TODAY()</f>
        <v>42471</v>
      </c>
      <c r="C3" t="s">
        <v>47</v>
      </c>
    </row>
    <row r="6" spans="1:5" ht="16.149999999999999" thickBot="1" x14ac:dyDescent="0.55000000000000004"/>
    <row r="7" spans="1:5" ht="16.149999999999999" thickBot="1" x14ac:dyDescent="0.55000000000000004">
      <c r="C7" t="s">
        <v>10</v>
      </c>
      <c r="D7" s="2">
        <v>46</v>
      </c>
    </row>
    <row r="8" spans="1:5" x14ac:dyDescent="0.5">
      <c r="B8" s="3" t="s">
        <v>11</v>
      </c>
      <c r="C8" s="3"/>
      <c r="D8" s="3" t="s">
        <v>12</v>
      </c>
      <c r="E8" s="10"/>
    </row>
    <row r="9" spans="1:5" x14ac:dyDescent="0.5">
      <c r="A9" t="s">
        <v>13</v>
      </c>
      <c r="B9">
        <v>15</v>
      </c>
      <c r="D9">
        <f t="shared" ref="D9:D17" si="0">D$7*B9</f>
        <v>690</v>
      </c>
    </row>
    <row r="10" spans="1:5" x14ac:dyDescent="0.5">
      <c r="A10" t="s">
        <v>14</v>
      </c>
      <c r="B10">
        <v>2.5</v>
      </c>
      <c r="D10">
        <f t="shared" si="0"/>
        <v>115</v>
      </c>
    </row>
    <row r="11" spans="1:5" x14ac:dyDescent="0.5">
      <c r="A11" t="s">
        <v>15</v>
      </c>
      <c r="B11">
        <v>2</v>
      </c>
      <c r="D11">
        <f t="shared" si="0"/>
        <v>92</v>
      </c>
    </row>
    <row r="12" spans="1:5" x14ac:dyDescent="0.5">
      <c r="A12" t="s">
        <v>16</v>
      </c>
      <c r="B12">
        <v>2</v>
      </c>
      <c r="D12">
        <f t="shared" si="0"/>
        <v>92</v>
      </c>
    </row>
    <row r="13" spans="1:5" x14ac:dyDescent="0.5">
      <c r="A13" t="s">
        <v>48</v>
      </c>
      <c r="B13">
        <v>1.25</v>
      </c>
      <c r="D13">
        <f t="shared" si="0"/>
        <v>57.5</v>
      </c>
    </row>
    <row r="14" spans="1:5" x14ac:dyDescent="0.5">
      <c r="A14" t="s">
        <v>49</v>
      </c>
      <c r="B14">
        <v>1.25</v>
      </c>
      <c r="D14">
        <f t="shared" si="0"/>
        <v>57.5</v>
      </c>
    </row>
    <row r="15" spans="1:5" x14ac:dyDescent="0.5">
      <c r="A15" t="s">
        <v>23</v>
      </c>
      <c r="B15">
        <v>1.25</v>
      </c>
      <c r="D15">
        <f t="shared" si="0"/>
        <v>57.5</v>
      </c>
    </row>
    <row r="16" spans="1:5" ht="16.149999999999999" thickBot="1" x14ac:dyDescent="0.55000000000000004">
      <c r="A16" s="6" t="s">
        <v>25</v>
      </c>
      <c r="B16" s="6">
        <v>0.5</v>
      </c>
      <c r="C16" s="6"/>
      <c r="D16">
        <f t="shared" si="0"/>
        <v>23</v>
      </c>
    </row>
    <row r="17" spans="1:4" x14ac:dyDescent="0.5">
      <c r="A17" t="s">
        <v>26</v>
      </c>
      <c r="B17">
        <v>24.5</v>
      </c>
      <c r="D17" s="11">
        <f t="shared" si="0"/>
        <v>1127</v>
      </c>
    </row>
    <row r="18" spans="1:4" x14ac:dyDescent="0.5">
      <c r="A18" t="s">
        <v>27</v>
      </c>
      <c r="B18" s="8">
        <v>2</v>
      </c>
    </row>
    <row r="24" spans="1:4" x14ac:dyDescent="0.5">
      <c r="A24" t="s">
        <v>28</v>
      </c>
    </row>
    <row r="26" spans="1:4" x14ac:dyDescent="0.5">
      <c r="A26" t="s">
        <v>29</v>
      </c>
      <c r="B26" s="9">
        <v>0.625</v>
      </c>
    </row>
    <row r="27" spans="1:4" x14ac:dyDescent="0.5">
      <c r="A27" t="s">
        <v>29</v>
      </c>
      <c r="B27" t="s">
        <v>30</v>
      </c>
    </row>
    <row r="28" spans="1:4" x14ac:dyDescent="0.5">
      <c r="A28" t="s">
        <v>50</v>
      </c>
      <c r="B28" t="s">
        <v>30</v>
      </c>
      <c r="C28" t="s">
        <v>51</v>
      </c>
    </row>
    <row r="29" spans="1:4" x14ac:dyDescent="0.5">
      <c r="A29" t="s">
        <v>36</v>
      </c>
      <c r="B29" t="s">
        <v>32</v>
      </c>
    </row>
    <row r="30" spans="1:4" x14ac:dyDescent="0.5">
      <c r="A30" t="s">
        <v>36</v>
      </c>
      <c r="B30" s="9" t="s">
        <v>52</v>
      </c>
    </row>
    <row r="31" spans="1:4" x14ac:dyDescent="0.5">
      <c r="A31" t="s">
        <v>37</v>
      </c>
      <c r="B31" t="s">
        <v>38</v>
      </c>
    </row>
    <row r="37" spans="1:2" x14ac:dyDescent="0.5">
      <c r="A37" t="s">
        <v>53</v>
      </c>
    </row>
    <row r="38" spans="1:2" x14ac:dyDescent="0.5">
      <c r="A38" s="12" t="s">
        <v>54</v>
      </c>
      <c r="B38" s="12"/>
    </row>
    <row r="39" spans="1:2" x14ac:dyDescent="0.5">
      <c r="A39" t="s">
        <v>55</v>
      </c>
    </row>
    <row r="41" spans="1:2" x14ac:dyDescent="0.5">
      <c r="A41" t="s">
        <v>56</v>
      </c>
    </row>
    <row r="42" spans="1:2" x14ac:dyDescent="0.5">
      <c r="A42" t="s">
        <v>57</v>
      </c>
    </row>
    <row r="43" spans="1:2" x14ac:dyDescent="0.5">
      <c r="A43" t="s">
        <v>58</v>
      </c>
    </row>
    <row r="44" spans="1:2" x14ac:dyDescent="0.5">
      <c r="A44" t="s">
        <v>59</v>
      </c>
    </row>
    <row r="47" spans="1:2" x14ac:dyDescent="0.5">
      <c r="A47" s="5" t="s">
        <v>60</v>
      </c>
      <c r="B47" t="s">
        <v>61</v>
      </c>
    </row>
    <row r="48" spans="1:2" x14ac:dyDescent="0.5">
      <c r="A48" s="5" t="s">
        <v>62</v>
      </c>
      <c r="B48" t="s">
        <v>63</v>
      </c>
    </row>
    <row r="49" spans="1:5" x14ac:dyDescent="0.5">
      <c r="A49" s="13" t="s">
        <v>64</v>
      </c>
      <c r="B49" s="12" t="s">
        <v>65</v>
      </c>
      <c r="C49" s="12"/>
      <c r="D49" s="12"/>
      <c r="E49" s="12"/>
    </row>
    <row r="50" spans="1:5" x14ac:dyDescent="0.5">
      <c r="A50" s="13" t="s">
        <v>66</v>
      </c>
      <c r="B50" s="12" t="s">
        <v>67</v>
      </c>
      <c r="C50" s="12"/>
      <c r="D50" s="12"/>
      <c r="E50" s="12"/>
    </row>
    <row r="51" spans="1:5" x14ac:dyDescent="0.5">
      <c r="A51" s="5" t="s">
        <v>68</v>
      </c>
      <c r="B51" t="s">
        <v>61</v>
      </c>
    </row>
    <row r="52" spans="1:5" x14ac:dyDescent="0.5">
      <c r="A52" s="5" t="s">
        <v>69</v>
      </c>
      <c r="B52" t="s">
        <v>70</v>
      </c>
    </row>
  </sheetData>
  <phoneticPr fontId="13" type="noConversion"/>
  <pageMargins left="0.75" right="0.75" top="1" bottom="1" header="0.5" footer="0.5"/>
  <pageSetup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6" sqref="A6:F31"/>
    </sheetView>
  </sheetViews>
  <sheetFormatPr defaultColWidth="11" defaultRowHeight="15.75" x14ac:dyDescent="0.5"/>
  <sheetData>
    <row r="1" spans="1:4" x14ac:dyDescent="0.5">
      <c r="A1" s="3" t="s">
        <v>44</v>
      </c>
    </row>
    <row r="2" spans="1:4" x14ac:dyDescent="0.5">
      <c r="A2" s="3"/>
    </row>
    <row r="3" spans="1:4" x14ac:dyDescent="0.5">
      <c r="A3" s="37" t="s">
        <v>46</v>
      </c>
      <c r="B3" s="38">
        <f ca="1">NOW()</f>
        <v>42471.423182060185</v>
      </c>
    </row>
    <row r="6" spans="1:4" ht="16.149999999999999" thickBot="1" x14ac:dyDescent="0.55000000000000004"/>
    <row r="7" spans="1:4" ht="16.149999999999999" thickBot="1" x14ac:dyDescent="0.55000000000000004">
      <c r="C7" t="s">
        <v>10</v>
      </c>
      <c r="D7" s="2">
        <v>10</v>
      </c>
    </row>
    <row r="8" spans="1:4" x14ac:dyDescent="0.5">
      <c r="B8" s="3" t="s">
        <v>11</v>
      </c>
      <c r="C8" s="3"/>
      <c r="D8" s="3" t="s">
        <v>12</v>
      </c>
    </row>
    <row r="9" spans="1:4" x14ac:dyDescent="0.5">
      <c r="A9" t="s">
        <v>13</v>
      </c>
      <c r="B9">
        <v>15</v>
      </c>
      <c r="D9">
        <f t="shared" ref="D9:D16" si="0">D$7*B9</f>
        <v>150</v>
      </c>
    </row>
    <row r="10" spans="1:4" x14ac:dyDescent="0.5">
      <c r="A10" t="s">
        <v>14</v>
      </c>
      <c r="B10">
        <v>2.5</v>
      </c>
      <c r="D10">
        <f t="shared" si="0"/>
        <v>25</v>
      </c>
    </row>
    <row r="11" spans="1:4" x14ac:dyDescent="0.5">
      <c r="A11" t="s">
        <v>15</v>
      </c>
      <c r="B11">
        <v>2</v>
      </c>
      <c r="D11">
        <f t="shared" si="0"/>
        <v>20</v>
      </c>
    </row>
    <row r="12" spans="1:4" x14ac:dyDescent="0.5">
      <c r="A12" t="s">
        <v>16</v>
      </c>
      <c r="B12">
        <v>2</v>
      </c>
      <c r="D12">
        <f t="shared" si="0"/>
        <v>20</v>
      </c>
    </row>
    <row r="13" spans="1:4" x14ac:dyDescent="0.5">
      <c r="A13" t="s">
        <v>166</v>
      </c>
      <c r="B13">
        <v>1.25</v>
      </c>
      <c r="D13">
        <f t="shared" si="0"/>
        <v>12.5</v>
      </c>
    </row>
    <row r="14" spans="1:4" x14ac:dyDescent="0.5">
      <c r="A14" t="s">
        <v>167</v>
      </c>
      <c r="B14">
        <v>1.25</v>
      </c>
      <c r="D14">
        <f t="shared" si="0"/>
        <v>12.5</v>
      </c>
    </row>
    <row r="15" spans="1:4" ht="16.149999999999999" thickBot="1" x14ac:dyDescent="0.55000000000000004">
      <c r="A15" s="6" t="s">
        <v>25</v>
      </c>
      <c r="B15" s="6">
        <v>0.5</v>
      </c>
      <c r="C15" s="6"/>
      <c r="D15">
        <f t="shared" si="0"/>
        <v>5</v>
      </c>
    </row>
    <row r="16" spans="1:4" x14ac:dyDescent="0.5">
      <c r="A16" t="s">
        <v>26</v>
      </c>
      <c r="B16">
        <f>SUM(B9:B15)</f>
        <v>24.5</v>
      </c>
      <c r="D16" s="11">
        <f t="shared" si="0"/>
        <v>245</v>
      </c>
    </row>
    <row r="17" spans="1:3" x14ac:dyDescent="0.5">
      <c r="A17" t="s">
        <v>27</v>
      </c>
      <c r="B17" s="8">
        <v>0.5</v>
      </c>
    </row>
    <row r="23" spans="1:3" x14ac:dyDescent="0.5">
      <c r="A23" t="s">
        <v>28</v>
      </c>
    </row>
    <row r="25" spans="1:3" x14ac:dyDescent="0.5">
      <c r="A25" t="s">
        <v>29</v>
      </c>
      <c r="B25" s="9">
        <v>0.625</v>
      </c>
    </row>
    <row r="26" spans="1:3" x14ac:dyDescent="0.5">
      <c r="A26" t="s">
        <v>29</v>
      </c>
      <c r="B26" t="s">
        <v>30</v>
      </c>
    </row>
    <row r="27" spans="1:3" x14ac:dyDescent="0.5">
      <c r="A27" t="s">
        <v>50</v>
      </c>
      <c r="B27" t="s">
        <v>30</v>
      </c>
      <c r="C27" t="s">
        <v>51</v>
      </c>
    </row>
    <row r="28" spans="1:3" x14ac:dyDescent="0.5">
      <c r="A28" t="s">
        <v>36</v>
      </c>
      <c r="B28" t="s">
        <v>32</v>
      </c>
    </row>
    <row r="29" spans="1:3" x14ac:dyDescent="0.5">
      <c r="A29" t="s">
        <v>36</v>
      </c>
      <c r="B29" s="9" t="s">
        <v>52</v>
      </c>
    </row>
    <row r="30" spans="1:3" x14ac:dyDescent="0.5">
      <c r="A30" t="s">
        <v>37</v>
      </c>
      <c r="B30" t="s">
        <v>38</v>
      </c>
    </row>
    <row r="36" spans="1:1" x14ac:dyDescent="0.5">
      <c r="A36" t="s">
        <v>53</v>
      </c>
    </row>
    <row r="37" spans="1:1" x14ac:dyDescent="0.5">
      <c r="A37" t="s">
        <v>54</v>
      </c>
    </row>
    <row r="38" spans="1:1" x14ac:dyDescent="0.5">
      <c r="A38" t="s">
        <v>55</v>
      </c>
    </row>
    <row r="40" spans="1:1" x14ac:dyDescent="0.5">
      <c r="A40" t="s">
        <v>56</v>
      </c>
    </row>
    <row r="41" spans="1:1" x14ac:dyDescent="0.5">
      <c r="A41" t="s">
        <v>57</v>
      </c>
    </row>
    <row r="42" spans="1:1" x14ac:dyDescent="0.5">
      <c r="A42" t="s">
        <v>58</v>
      </c>
    </row>
    <row r="43" spans="1:1" x14ac:dyDescent="0.5">
      <c r="A43" t="s">
        <v>59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7" sqref="D7"/>
    </sheetView>
  </sheetViews>
  <sheetFormatPr defaultColWidth="11" defaultRowHeight="15.75" x14ac:dyDescent="0.5"/>
  <sheetData>
    <row r="1" spans="1:5" x14ac:dyDescent="0.5">
      <c r="A1" s="3" t="s">
        <v>71</v>
      </c>
    </row>
    <row r="2" spans="1:5" x14ac:dyDescent="0.5">
      <c r="A2" s="5" t="s">
        <v>72</v>
      </c>
    </row>
    <row r="3" spans="1:5" x14ac:dyDescent="0.5">
      <c r="A3" s="5" t="s">
        <v>73</v>
      </c>
    </row>
    <row r="4" spans="1:5" x14ac:dyDescent="0.5">
      <c r="A4" s="5" t="s">
        <v>74</v>
      </c>
    </row>
    <row r="5" spans="1:5" ht="16.149999999999999" thickBot="1" x14ac:dyDescent="0.55000000000000004"/>
    <row r="6" spans="1:5" ht="16.149999999999999" thickBot="1" x14ac:dyDescent="0.55000000000000004">
      <c r="A6" s="5"/>
      <c r="B6" s="5"/>
      <c r="C6" s="5" t="s">
        <v>10</v>
      </c>
      <c r="D6" s="14">
        <v>42</v>
      </c>
    </row>
    <row r="7" spans="1:5" x14ac:dyDescent="0.5">
      <c r="A7" s="5"/>
      <c r="B7" s="3" t="s">
        <v>11</v>
      </c>
      <c r="C7" s="3"/>
      <c r="D7" s="3" t="s">
        <v>12</v>
      </c>
      <c r="E7" s="10"/>
    </row>
    <row r="8" spans="1:5" x14ac:dyDescent="0.5">
      <c r="A8" s="5"/>
    </row>
    <row r="9" spans="1:5" x14ac:dyDescent="0.5">
      <c r="A9" s="5" t="s">
        <v>13</v>
      </c>
      <c r="B9" s="5">
        <f>12-1.66*2.2+0.3</f>
        <v>8.6479999999999997</v>
      </c>
      <c r="C9" s="5"/>
      <c r="D9" s="5">
        <f>D$6*B9</f>
        <v>363.21600000000001</v>
      </c>
    </row>
    <row r="10" spans="1:5" x14ac:dyDescent="0.5">
      <c r="A10" s="5" t="s">
        <v>14</v>
      </c>
      <c r="B10" s="5">
        <v>2.5</v>
      </c>
      <c r="C10" s="5"/>
      <c r="D10" s="5">
        <f t="shared" ref="D10:D18" si="0">D$6*B10</f>
        <v>105</v>
      </c>
    </row>
    <row r="11" spans="1:5" x14ac:dyDescent="0.5">
      <c r="A11" s="5" t="s">
        <v>15</v>
      </c>
      <c r="B11" s="5">
        <v>2</v>
      </c>
      <c r="C11" s="5"/>
      <c r="D11" s="5">
        <f t="shared" si="0"/>
        <v>84</v>
      </c>
    </row>
    <row r="12" spans="1:5" x14ac:dyDescent="0.5">
      <c r="A12" s="5" t="s">
        <v>16</v>
      </c>
      <c r="B12" s="5">
        <v>1.5</v>
      </c>
      <c r="C12" s="5"/>
      <c r="D12" s="5">
        <f t="shared" si="0"/>
        <v>63</v>
      </c>
    </row>
    <row r="13" spans="1:5" x14ac:dyDescent="0.5">
      <c r="A13" s="5" t="s">
        <v>75</v>
      </c>
      <c r="B13" s="5">
        <v>2</v>
      </c>
      <c r="C13" s="5"/>
      <c r="D13" s="5">
        <f t="shared" si="0"/>
        <v>84</v>
      </c>
    </row>
    <row r="14" spans="1:5" x14ac:dyDescent="0.5">
      <c r="A14" s="5" t="s">
        <v>76</v>
      </c>
      <c r="B14" s="5">
        <v>2</v>
      </c>
      <c r="C14" s="5"/>
      <c r="D14" s="5">
        <f t="shared" si="0"/>
        <v>84</v>
      </c>
    </row>
    <row r="15" spans="1:5" x14ac:dyDescent="0.5">
      <c r="A15" s="5" t="s">
        <v>77</v>
      </c>
      <c r="B15" s="5">
        <v>2</v>
      </c>
      <c r="C15" s="5"/>
      <c r="D15" s="5">
        <f t="shared" si="0"/>
        <v>84</v>
      </c>
    </row>
    <row r="16" spans="1:5" x14ac:dyDescent="0.5">
      <c r="A16" s="5" t="s">
        <v>23</v>
      </c>
      <c r="B16" s="15">
        <f>1.66*2.2</f>
        <v>3.6520000000000001</v>
      </c>
      <c r="C16" s="5"/>
      <c r="D16" s="5">
        <f t="shared" si="0"/>
        <v>153.38400000000001</v>
      </c>
    </row>
    <row r="17" spans="1:4" ht="16.149999999999999" thickBot="1" x14ac:dyDescent="0.55000000000000004">
      <c r="A17" s="16" t="s">
        <v>25</v>
      </c>
      <c r="B17" s="16">
        <v>0.2</v>
      </c>
      <c r="C17" s="16"/>
      <c r="D17" s="5">
        <f t="shared" si="0"/>
        <v>8.4</v>
      </c>
    </row>
    <row r="18" spans="1:4" x14ac:dyDescent="0.5">
      <c r="A18" s="5" t="s">
        <v>26</v>
      </c>
      <c r="B18" s="5">
        <f>SUM(B9:B17)</f>
        <v>24.5</v>
      </c>
      <c r="C18" s="5"/>
      <c r="D18" s="5">
        <f t="shared" si="0"/>
        <v>1029</v>
      </c>
    </row>
    <row r="19" spans="1:4" x14ac:dyDescent="0.5">
      <c r="A19" s="5" t="s">
        <v>27</v>
      </c>
      <c r="B19" s="17">
        <v>2</v>
      </c>
      <c r="C19" s="5"/>
      <c r="D19" s="5"/>
    </row>
    <row r="23" spans="1:4" x14ac:dyDescent="0.5">
      <c r="A23" t="s">
        <v>28</v>
      </c>
    </row>
    <row r="24" spans="1:4" x14ac:dyDescent="0.5">
      <c r="B24" s="9">
        <v>0.625</v>
      </c>
    </row>
    <row r="25" spans="1:4" x14ac:dyDescent="0.5">
      <c r="A25" t="s">
        <v>29</v>
      </c>
      <c r="B25" t="s">
        <v>78</v>
      </c>
    </row>
    <row r="26" spans="1:4" x14ac:dyDescent="0.5">
      <c r="A26" t="s">
        <v>29</v>
      </c>
      <c r="B26" t="s">
        <v>79</v>
      </c>
      <c r="C26" t="s">
        <v>34</v>
      </c>
    </row>
    <row r="27" spans="1:4" x14ac:dyDescent="0.5">
      <c r="A27" t="s">
        <v>80</v>
      </c>
      <c r="B27" s="9">
        <v>8.3333333333333329E-2</v>
      </c>
    </row>
    <row r="28" spans="1:4" x14ac:dyDescent="0.5">
      <c r="A28" t="s">
        <v>36</v>
      </c>
      <c r="B28" t="s">
        <v>38</v>
      </c>
    </row>
    <row r="29" spans="1:4" x14ac:dyDescent="0.5">
      <c r="A29" t="s">
        <v>37</v>
      </c>
    </row>
    <row r="32" spans="1:4" x14ac:dyDescent="0.5">
      <c r="A32" s="18"/>
    </row>
    <row r="33" spans="1:5" x14ac:dyDescent="0.5">
      <c r="A33" t="s">
        <v>81</v>
      </c>
      <c r="B33" s="54"/>
    </row>
    <row r="34" spans="1:5" x14ac:dyDescent="0.5">
      <c r="A34" s="19" t="s">
        <v>82</v>
      </c>
      <c r="B34" s="54"/>
    </row>
    <row r="35" spans="1:5" ht="20.65" x14ac:dyDescent="0.5">
      <c r="A35" s="19" t="s">
        <v>83</v>
      </c>
      <c r="B35" s="54"/>
    </row>
    <row r="36" spans="1:5" x14ac:dyDescent="0.5">
      <c r="A36" s="19" t="s">
        <v>84</v>
      </c>
      <c r="B36" s="5"/>
      <c r="C36" s="5"/>
      <c r="D36" s="5"/>
    </row>
    <row r="37" spans="1:5" x14ac:dyDescent="0.5">
      <c r="A37" s="5"/>
      <c r="B37" s="5"/>
      <c r="C37" s="20"/>
      <c r="D37" s="21"/>
      <c r="E37" s="21"/>
    </row>
    <row r="38" spans="1:5" x14ac:dyDescent="0.5">
      <c r="B38" s="20"/>
      <c r="C38" s="21"/>
      <c r="D38" s="21"/>
    </row>
    <row r="39" spans="1:5" x14ac:dyDescent="0.5">
      <c r="A39" s="21"/>
      <c r="B39" s="20"/>
      <c r="C39" s="21"/>
      <c r="D39" s="21"/>
    </row>
    <row r="40" spans="1:5" x14ac:dyDescent="0.5">
      <c r="A40" s="21"/>
      <c r="B40" s="20"/>
      <c r="C40" s="21"/>
      <c r="D40" s="21"/>
    </row>
    <row r="41" spans="1:5" x14ac:dyDescent="0.5">
      <c r="A41" s="21"/>
      <c r="B41" s="20"/>
      <c r="C41" s="21"/>
      <c r="D41" s="21"/>
    </row>
    <row r="42" spans="1:5" x14ac:dyDescent="0.5">
      <c r="A42" s="21"/>
      <c r="B42" s="20"/>
      <c r="C42" s="21"/>
    </row>
  </sheetData>
  <mergeCells count="1">
    <mergeCell ref="B33:B35"/>
  </mergeCells>
  <phoneticPr fontId="13" type="noConversion"/>
  <pageMargins left="0.75" right="0.75" top="1" bottom="1" header="0.5" footer="0.5"/>
  <pageSetup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H13" sqref="H13"/>
    </sheetView>
  </sheetViews>
  <sheetFormatPr defaultColWidth="11" defaultRowHeight="15.75" x14ac:dyDescent="0.5"/>
  <cols>
    <col min="1" max="1" width="21.5" customWidth="1"/>
  </cols>
  <sheetData>
    <row r="1" spans="1:5" x14ac:dyDescent="0.5">
      <c r="A1" s="3" t="s">
        <v>85</v>
      </c>
    </row>
    <row r="2" spans="1:5" x14ac:dyDescent="0.5">
      <c r="A2" s="3"/>
    </row>
    <row r="3" spans="1:5" x14ac:dyDescent="0.5">
      <c r="A3" s="3" t="s">
        <v>46</v>
      </c>
      <c r="B3" s="1">
        <f ca="1">TODAY()</f>
        <v>42471</v>
      </c>
    </row>
    <row r="6" spans="1:5" ht="16.149999999999999" thickBot="1" x14ac:dyDescent="0.55000000000000004"/>
    <row r="7" spans="1:5" ht="16.149999999999999" thickBot="1" x14ac:dyDescent="0.55000000000000004">
      <c r="C7" t="s">
        <v>10</v>
      </c>
      <c r="D7" s="2">
        <v>7</v>
      </c>
    </row>
    <row r="8" spans="1:5" x14ac:dyDescent="0.5">
      <c r="B8" s="3" t="s">
        <v>11</v>
      </c>
      <c r="C8" s="3"/>
      <c r="D8" s="3" t="s">
        <v>12</v>
      </c>
      <c r="E8" s="10"/>
    </row>
    <row r="9" spans="1:5" x14ac:dyDescent="0.5">
      <c r="A9" t="s">
        <v>13</v>
      </c>
      <c r="B9">
        <f>(3.36+(3*(0.96/4))-1.8)*2</f>
        <v>4.5600000000000005</v>
      </c>
      <c r="D9">
        <f t="shared" ref="D9:D19" si="0">D$7*B9</f>
        <v>31.92</v>
      </c>
    </row>
    <row r="10" spans="1:5" x14ac:dyDescent="0.5">
      <c r="A10" t="s">
        <v>14</v>
      </c>
      <c r="B10">
        <v>2.4</v>
      </c>
      <c r="D10">
        <f t="shared" si="0"/>
        <v>16.8</v>
      </c>
    </row>
    <row r="11" spans="1:5" x14ac:dyDescent="0.5">
      <c r="A11" t="s">
        <v>15</v>
      </c>
      <c r="B11">
        <v>0.48</v>
      </c>
      <c r="D11">
        <f t="shared" si="0"/>
        <v>3.36</v>
      </c>
    </row>
    <row r="12" spans="1:5" x14ac:dyDescent="0.5">
      <c r="A12" t="s">
        <v>16</v>
      </c>
      <c r="B12">
        <f>2*0.96</f>
        <v>1.92</v>
      </c>
      <c r="D12">
        <f t="shared" si="0"/>
        <v>13.44</v>
      </c>
    </row>
    <row r="13" spans="1:5" x14ac:dyDescent="0.5">
      <c r="A13" s="5" t="s">
        <v>87</v>
      </c>
      <c r="B13">
        <v>2.4</v>
      </c>
      <c r="D13">
        <f t="shared" si="0"/>
        <v>16.8</v>
      </c>
    </row>
    <row r="14" spans="1:5" x14ac:dyDescent="0.5">
      <c r="A14" s="5" t="s">
        <v>88</v>
      </c>
      <c r="B14">
        <v>2.4</v>
      </c>
      <c r="D14">
        <f t="shared" si="0"/>
        <v>16.8</v>
      </c>
    </row>
    <row r="15" spans="1:5" x14ac:dyDescent="0.5">
      <c r="A15" s="5" t="s">
        <v>89</v>
      </c>
      <c r="B15">
        <v>1.2</v>
      </c>
      <c r="D15">
        <f t="shared" si="0"/>
        <v>8.4</v>
      </c>
    </row>
    <row r="16" spans="1:5" x14ac:dyDescent="0.5">
      <c r="A16" s="5" t="s">
        <v>90</v>
      </c>
      <c r="B16">
        <v>1.2</v>
      </c>
      <c r="D16">
        <f t="shared" si="0"/>
        <v>8.4</v>
      </c>
    </row>
    <row r="17" spans="1:4" x14ac:dyDescent="0.5">
      <c r="A17" s="5" t="s">
        <v>23</v>
      </c>
      <c r="B17">
        <f>2*1.66</f>
        <v>3.32</v>
      </c>
      <c r="D17">
        <f t="shared" si="0"/>
        <v>23.24</v>
      </c>
    </row>
    <row r="18" spans="1:4" ht="16.149999999999999" thickBot="1" x14ac:dyDescent="0.55000000000000004">
      <c r="A18" s="6" t="s">
        <v>25</v>
      </c>
      <c r="B18" s="6">
        <v>0.2</v>
      </c>
      <c r="C18" s="6"/>
      <c r="D18">
        <f t="shared" si="0"/>
        <v>1.4000000000000001</v>
      </c>
    </row>
    <row r="19" spans="1:4" x14ac:dyDescent="0.5">
      <c r="A19" t="s">
        <v>26</v>
      </c>
      <c r="B19">
        <f>SUM(B9:B18)</f>
        <v>20.080000000000002</v>
      </c>
      <c r="D19" s="11">
        <f t="shared" si="0"/>
        <v>140.56</v>
      </c>
    </row>
    <row r="20" spans="1:4" x14ac:dyDescent="0.5">
      <c r="A20" t="s">
        <v>27</v>
      </c>
      <c r="B20" s="8">
        <v>2</v>
      </c>
    </row>
    <row r="26" spans="1:4" x14ac:dyDescent="0.5">
      <c r="A26" t="s">
        <v>28</v>
      </c>
    </row>
    <row r="28" spans="1:4" x14ac:dyDescent="0.5">
      <c r="A28" t="s">
        <v>29</v>
      </c>
      <c r="B28" s="9">
        <v>0.625</v>
      </c>
    </row>
    <row r="29" spans="1:4" x14ac:dyDescent="0.5">
      <c r="A29" s="5" t="s">
        <v>31</v>
      </c>
      <c r="B29" t="s">
        <v>30</v>
      </c>
    </row>
    <row r="30" spans="1:4" x14ac:dyDescent="0.5">
      <c r="A30" s="22" t="s">
        <v>91</v>
      </c>
      <c r="B30" s="5" t="s">
        <v>32</v>
      </c>
      <c r="C30" s="5" t="s">
        <v>34</v>
      </c>
    </row>
    <row r="31" spans="1:4" x14ac:dyDescent="0.5">
      <c r="A31" t="s">
        <v>36</v>
      </c>
      <c r="B31" t="s">
        <v>32</v>
      </c>
    </row>
    <row r="32" spans="1:4" x14ac:dyDescent="0.5">
      <c r="A32" t="s">
        <v>36</v>
      </c>
      <c r="B32" s="9">
        <v>8.3333333333333329E-2</v>
      </c>
    </row>
    <row r="33" spans="1:7" x14ac:dyDescent="0.5">
      <c r="A33" s="5" t="s">
        <v>92</v>
      </c>
      <c r="B33" t="s">
        <v>38</v>
      </c>
    </row>
    <row r="38" spans="1:7" x14ac:dyDescent="0.5">
      <c r="A38" s="5" t="s">
        <v>93</v>
      </c>
    </row>
    <row r="39" spans="1:7" x14ac:dyDescent="0.5">
      <c r="A39" s="5" t="s">
        <v>94</v>
      </c>
    </row>
    <row r="41" spans="1:7" x14ac:dyDescent="0.5">
      <c r="A41" s="5" t="s">
        <v>95</v>
      </c>
    </row>
    <row r="43" spans="1:7" x14ac:dyDescent="0.5">
      <c r="A43" s="23" t="s">
        <v>96</v>
      </c>
      <c r="B43" s="23" t="s">
        <v>97</v>
      </c>
      <c r="C43" s="24" t="s">
        <v>98</v>
      </c>
      <c r="D43" s="23"/>
      <c r="F43" s="25"/>
      <c r="G43" s="24" t="s">
        <v>99</v>
      </c>
    </row>
    <row r="44" spans="1:7" x14ac:dyDescent="0.5">
      <c r="A44" s="26" t="s">
        <v>100</v>
      </c>
      <c r="B44" s="26" t="s">
        <v>97</v>
      </c>
      <c r="C44" s="27" t="s">
        <v>101</v>
      </c>
      <c r="D44" s="26"/>
      <c r="G44" s="27" t="s">
        <v>102</v>
      </c>
    </row>
    <row r="45" spans="1:7" x14ac:dyDescent="0.5">
      <c r="A45" s="23" t="s">
        <v>103</v>
      </c>
      <c r="B45" s="23" t="s">
        <v>97</v>
      </c>
      <c r="C45" s="24" t="s">
        <v>104</v>
      </c>
      <c r="D45" s="23"/>
      <c r="G45" s="24" t="s">
        <v>105</v>
      </c>
    </row>
    <row r="46" spans="1:7" x14ac:dyDescent="0.5">
      <c r="A46" s="26" t="s">
        <v>106</v>
      </c>
      <c r="B46" s="26" t="s">
        <v>97</v>
      </c>
      <c r="C46" s="27" t="s">
        <v>107</v>
      </c>
      <c r="D46" s="26"/>
      <c r="G46" s="27" t="s">
        <v>108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N16" sqref="N16"/>
    </sheetView>
  </sheetViews>
  <sheetFormatPr defaultColWidth="11" defaultRowHeight="15.75" x14ac:dyDescent="0.5"/>
  <cols>
    <col min="5" max="5" width="4.3125" customWidth="1"/>
  </cols>
  <sheetData>
    <row r="1" spans="1:9" x14ac:dyDescent="0.5">
      <c r="A1" s="3" t="s">
        <v>109</v>
      </c>
    </row>
    <row r="2" spans="1:9" x14ac:dyDescent="0.5">
      <c r="A2" s="3"/>
    </row>
    <row r="3" spans="1:9" x14ac:dyDescent="0.5">
      <c r="A3" s="3" t="s">
        <v>46</v>
      </c>
      <c r="B3" s="1">
        <f ca="1">TODAY()</f>
        <v>42471</v>
      </c>
    </row>
    <row r="5" spans="1:9" x14ac:dyDescent="0.5">
      <c r="A5" s="28" t="s">
        <v>110</v>
      </c>
    </row>
    <row r="6" spans="1:9" x14ac:dyDescent="0.5">
      <c r="A6" s="28" t="s">
        <v>111</v>
      </c>
    </row>
    <row r="7" spans="1:9" x14ac:dyDescent="0.5">
      <c r="A7" s="28" t="s">
        <v>112</v>
      </c>
    </row>
    <row r="8" spans="1:9" x14ac:dyDescent="0.5">
      <c r="A8" s="28"/>
    </row>
    <row r="9" spans="1:9" x14ac:dyDescent="0.5">
      <c r="A9" s="28" t="s">
        <v>113</v>
      </c>
    </row>
    <row r="10" spans="1:9" ht="16.149999999999999" thickBot="1" x14ac:dyDescent="0.55000000000000004">
      <c r="A10" s="28"/>
    </row>
    <row r="11" spans="1:9" ht="16.149999999999999" thickBot="1" x14ac:dyDescent="0.55000000000000004">
      <c r="A11" s="29" t="s">
        <v>86</v>
      </c>
      <c r="C11" t="s">
        <v>10</v>
      </c>
      <c r="D11" s="2">
        <v>10</v>
      </c>
      <c r="F11" s="29" t="s">
        <v>114</v>
      </c>
      <c r="H11" t="s">
        <v>10</v>
      </c>
      <c r="I11" s="2">
        <v>10</v>
      </c>
    </row>
    <row r="12" spans="1:9" x14ac:dyDescent="0.5">
      <c r="B12" s="3" t="s">
        <v>11</v>
      </c>
      <c r="C12" s="3"/>
      <c r="D12" s="3"/>
      <c r="G12" s="3" t="s">
        <v>11</v>
      </c>
      <c r="H12" s="3"/>
      <c r="I12" s="3"/>
    </row>
    <row r="13" spans="1:9" x14ac:dyDescent="0.5">
      <c r="A13" t="s">
        <v>13</v>
      </c>
      <c r="B13">
        <v>15</v>
      </c>
      <c r="D13">
        <f t="shared" ref="D13:D20" si="0">D$11*B13</f>
        <v>150</v>
      </c>
      <c r="F13" t="s">
        <v>13</v>
      </c>
      <c r="G13">
        <v>14.15</v>
      </c>
      <c r="I13">
        <f t="shared" ref="I13:I20" si="1">I$11*G13</f>
        <v>141.5</v>
      </c>
    </row>
    <row r="14" spans="1:9" x14ac:dyDescent="0.5">
      <c r="A14" t="s">
        <v>14</v>
      </c>
      <c r="B14">
        <v>2.4</v>
      </c>
      <c r="D14">
        <f t="shared" si="0"/>
        <v>24</v>
      </c>
      <c r="F14" t="s">
        <v>14</v>
      </c>
      <c r="G14">
        <v>2.4</v>
      </c>
      <c r="I14">
        <f t="shared" si="1"/>
        <v>24</v>
      </c>
    </row>
    <row r="15" spans="1:9" x14ac:dyDescent="0.5">
      <c r="A15" t="s">
        <v>15</v>
      </c>
      <c r="B15">
        <v>2</v>
      </c>
      <c r="D15">
        <f t="shared" si="0"/>
        <v>20</v>
      </c>
      <c r="F15" t="s">
        <v>15</v>
      </c>
      <c r="G15">
        <v>2</v>
      </c>
      <c r="I15">
        <f t="shared" si="1"/>
        <v>20</v>
      </c>
    </row>
    <row r="16" spans="1:9" x14ac:dyDescent="0.5">
      <c r="A16" t="s">
        <v>115</v>
      </c>
      <c r="B16">
        <v>1.2</v>
      </c>
      <c r="D16">
        <f t="shared" si="0"/>
        <v>12</v>
      </c>
      <c r="F16" t="s">
        <v>116</v>
      </c>
      <c r="G16">
        <v>0.8</v>
      </c>
      <c r="I16">
        <f t="shared" si="1"/>
        <v>8</v>
      </c>
    </row>
    <row r="17" spans="1:9" x14ac:dyDescent="0.5">
      <c r="A17" t="s">
        <v>117</v>
      </c>
      <c r="B17">
        <v>0.04</v>
      </c>
      <c r="D17">
        <f t="shared" si="0"/>
        <v>0.4</v>
      </c>
      <c r="F17" t="s">
        <v>115</v>
      </c>
      <c r="G17">
        <v>1.2</v>
      </c>
      <c r="I17">
        <f t="shared" si="1"/>
        <v>12</v>
      </c>
    </row>
    <row r="18" spans="1:9" x14ac:dyDescent="0.5">
      <c r="A18" t="s">
        <v>118</v>
      </c>
      <c r="B18">
        <v>3.3</v>
      </c>
      <c r="D18">
        <f t="shared" si="0"/>
        <v>33</v>
      </c>
      <c r="F18" t="s">
        <v>118</v>
      </c>
      <c r="G18">
        <v>3.3</v>
      </c>
      <c r="I18">
        <f t="shared" si="1"/>
        <v>33</v>
      </c>
    </row>
    <row r="19" spans="1:9" ht="16.149999999999999" thickBot="1" x14ac:dyDescent="0.55000000000000004">
      <c r="A19" s="6" t="s">
        <v>25</v>
      </c>
      <c r="B19" s="6">
        <v>0.15</v>
      </c>
      <c r="C19" s="6"/>
      <c r="D19">
        <f t="shared" si="0"/>
        <v>1.5</v>
      </c>
      <c r="F19" s="6" t="s">
        <v>25</v>
      </c>
      <c r="G19" s="6">
        <v>0.15</v>
      </c>
      <c r="H19" s="6"/>
      <c r="I19">
        <f t="shared" si="1"/>
        <v>1.5</v>
      </c>
    </row>
    <row r="20" spans="1:9" x14ac:dyDescent="0.5">
      <c r="A20" t="s">
        <v>26</v>
      </c>
      <c r="B20">
        <f>SUM(B13:B19)</f>
        <v>24.089999999999996</v>
      </c>
      <c r="D20" s="11">
        <f t="shared" si="0"/>
        <v>240.89999999999998</v>
      </c>
      <c r="F20" t="s">
        <v>26</v>
      </c>
      <c r="G20">
        <f>SUM(G13:G19)</f>
        <v>24</v>
      </c>
      <c r="I20" s="11">
        <f t="shared" si="1"/>
        <v>240</v>
      </c>
    </row>
    <row r="21" spans="1:9" x14ac:dyDescent="0.5">
      <c r="A21" t="s">
        <v>27</v>
      </c>
      <c r="B21" s="8">
        <v>2</v>
      </c>
      <c r="F21" t="s">
        <v>27</v>
      </c>
      <c r="G21" s="8">
        <v>1</v>
      </c>
    </row>
    <row r="24" spans="1:9" x14ac:dyDescent="0.5">
      <c r="A24" t="s">
        <v>28</v>
      </c>
    </row>
    <row r="25" spans="1:9" x14ac:dyDescent="0.5">
      <c r="A25" t="s">
        <v>29</v>
      </c>
      <c r="B25" s="9">
        <v>0.625</v>
      </c>
    </row>
    <row r="26" spans="1:9" x14ac:dyDescent="0.5">
      <c r="A26" t="s">
        <v>31</v>
      </c>
      <c r="B26" t="s">
        <v>30</v>
      </c>
    </row>
    <row r="27" spans="1:9" x14ac:dyDescent="0.5">
      <c r="A27" t="s">
        <v>119</v>
      </c>
      <c r="B27" t="s">
        <v>32</v>
      </c>
      <c r="C27" t="s">
        <v>120</v>
      </c>
    </row>
    <row r="28" spans="1:9" x14ac:dyDescent="0.5">
      <c r="A28" t="s">
        <v>36</v>
      </c>
      <c r="B28" t="s">
        <v>32</v>
      </c>
    </row>
    <row r="29" spans="1:9" x14ac:dyDescent="0.5">
      <c r="A29" t="s">
        <v>36</v>
      </c>
      <c r="B29" s="30" t="s">
        <v>121</v>
      </c>
    </row>
    <row r="30" spans="1:9" x14ac:dyDescent="0.5">
      <c r="A30" t="s">
        <v>37</v>
      </c>
      <c r="B30" t="s">
        <v>38</v>
      </c>
    </row>
    <row r="32" spans="1:9" x14ac:dyDescent="0.5">
      <c r="A32" t="s">
        <v>122</v>
      </c>
    </row>
    <row r="33" spans="1:1" x14ac:dyDescent="0.5">
      <c r="A33" t="s">
        <v>123</v>
      </c>
    </row>
  </sheetData>
  <phoneticPr fontId="1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8" sqref="D8"/>
    </sheetView>
  </sheetViews>
  <sheetFormatPr defaultColWidth="11" defaultRowHeight="15.75" x14ac:dyDescent="0.5"/>
  <sheetData>
    <row r="1" spans="1:4" x14ac:dyDescent="0.5">
      <c r="A1" s="3" t="s">
        <v>124</v>
      </c>
    </row>
    <row r="2" spans="1:4" x14ac:dyDescent="0.5">
      <c r="A2" s="3"/>
      <c r="B2" s="1">
        <v>40500</v>
      </c>
    </row>
    <row r="3" spans="1:4" x14ac:dyDescent="0.5">
      <c r="A3" s="28" t="s">
        <v>125</v>
      </c>
      <c r="B3" s="1"/>
    </row>
    <row r="4" spans="1:4" x14ac:dyDescent="0.5">
      <c r="A4" s="28" t="s">
        <v>126</v>
      </c>
    </row>
    <row r="5" spans="1:4" x14ac:dyDescent="0.5">
      <c r="A5" s="28" t="s">
        <v>127</v>
      </c>
    </row>
    <row r="6" spans="1:4" ht="16.149999999999999" thickBot="1" x14ac:dyDescent="0.55000000000000004"/>
    <row r="7" spans="1:4" ht="16.149999999999999" thickBot="1" x14ac:dyDescent="0.55000000000000004">
      <c r="C7" t="s">
        <v>10</v>
      </c>
      <c r="D7" s="2">
        <v>65</v>
      </c>
    </row>
    <row r="8" spans="1:4" x14ac:dyDescent="0.5">
      <c r="B8" s="3" t="s">
        <v>11</v>
      </c>
      <c r="C8" s="3"/>
      <c r="D8" s="3" t="s">
        <v>12</v>
      </c>
    </row>
    <row r="9" spans="1:4" x14ac:dyDescent="0.5">
      <c r="A9" t="s">
        <v>13</v>
      </c>
      <c r="B9">
        <v>7.9</v>
      </c>
      <c r="D9">
        <f>B9*D7</f>
        <v>513.5</v>
      </c>
    </row>
    <row r="10" spans="1:4" x14ac:dyDescent="0.5">
      <c r="A10" t="s">
        <v>14</v>
      </c>
      <c r="B10">
        <v>2.5</v>
      </c>
      <c r="D10">
        <f t="shared" ref="D10:D18" si="0">D$7*B10</f>
        <v>162.5</v>
      </c>
    </row>
    <row r="11" spans="1:4" x14ac:dyDescent="0.5">
      <c r="A11" t="s">
        <v>15</v>
      </c>
      <c r="B11">
        <v>2</v>
      </c>
      <c r="D11">
        <f t="shared" si="0"/>
        <v>130</v>
      </c>
    </row>
    <row r="12" spans="1:4" x14ac:dyDescent="0.5">
      <c r="A12" t="s">
        <v>16</v>
      </c>
      <c r="B12">
        <v>1.5</v>
      </c>
      <c r="D12">
        <f t="shared" si="0"/>
        <v>97.5</v>
      </c>
    </row>
    <row r="13" spans="1:4" x14ac:dyDescent="0.5">
      <c r="A13" t="s">
        <v>128</v>
      </c>
      <c r="B13">
        <v>2</v>
      </c>
      <c r="D13">
        <f t="shared" si="0"/>
        <v>130</v>
      </c>
    </row>
    <row r="14" spans="1:4" x14ac:dyDescent="0.5">
      <c r="A14" t="s">
        <v>129</v>
      </c>
      <c r="B14">
        <v>2</v>
      </c>
      <c r="D14">
        <f t="shared" si="0"/>
        <v>130</v>
      </c>
    </row>
    <row r="15" spans="1:4" x14ac:dyDescent="0.5">
      <c r="A15" t="s">
        <v>130</v>
      </c>
      <c r="B15">
        <v>2</v>
      </c>
      <c r="D15">
        <f t="shared" si="0"/>
        <v>130</v>
      </c>
    </row>
    <row r="16" spans="1:4" x14ac:dyDescent="0.5">
      <c r="A16" t="s">
        <v>131</v>
      </c>
      <c r="B16">
        <v>4</v>
      </c>
      <c r="D16">
        <f t="shared" si="0"/>
        <v>260</v>
      </c>
    </row>
    <row r="17" spans="1:4" ht="16.149999999999999" thickBot="1" x14ac:dyDescent="0.55000000000000004">
      <c r="A17" s="6" t="s">
        <v>25</v>
      </c>
      <c r="B17" s="6">
        <v>0.2</v>
      </c>
      <c r="C17" s="6"/>
      <c r="D17">
        <f t="shared" si="0"/>
        <v>13</v>
      </c>
    </row>
    <row r="18" spans="1:4" x14ac:dyDescent="0.5">
      <c r="A18" t="s">
        <v>26</v>
      </c>
      <c r="B18">
        <v>25</v>
      </c>
      <c r="D18" s="11">
        <f t="shared" si="0"/>
        <v>1625</v>
      </c>
    </row>
    <row r="19" spans="1:4" x14ac:dyDescent="0.5">
      <c r="A19" t="s">
        <v>27</v>
      </c>
      <c r="B19" s="8">
        <v>0.7</v>
      </c>
    </row>
    <row r="23" spans="1:4" x14ac:dyDescent="0.5">
      <c r="A23" t="s">
        <v>28</v>
      </c>
    </row>
    <row r="25" spans="1:4" x14ac:dyDescent="0.5">
      <c r="A25" t="s">
        <v>29</v>
      </c>
      <c r="B25" s="9">
        <v>0.20833333333333334</v>
      </c>
    </row>
    <row r="26" spans="1:4" x14ac:dyDescent="0.5">
      <c r="A26" t="s">
        <v>31</v>
      </c>
      <c r="B26" s="5" t="s">
        <v>132</v>
      </c>
    </row>
    <row r="27" spans="1:4" x14ac:dyDescent="0.5">
      <c r="A27" s="5" t="s">
        <v>133</v>
      </c>
      <c r="B27" s="5" t="s">
        <v>132</v>
      </c>
      <c r="C27" t="s">
        <v>51</v>
      </c>
    </row>
    <row r="28" spans="1:4" x14ac:dyDescent="0.5">
      <c r="A28" t="s">
        <v>36</v>
      </c>
      <c r="B28" s="9">
        <v>8.3333333333333329E-2</v>
      </c>
    </row>
    <row r="29" spans="1:4" x14ac:dyDescent="0.5">
      <c r="A29" t="s">
        <v>36</v>
      </c>
      <c r="B29" s="9">
        <v>8.3333333333333329E-2</v>
      </c>
    </row>
    <row r="30" spans="1:4" x14ac:dyDescent="0.5">
      <c r="A30" t="s">
        <v>37</v>
      </c>
      <c r="B30" t="s">
        <v>38</v>
      </c>
    </row>
    <row r="32" spans="1:4" x14ac:dyDescent="0.5">
      <c r="A32" t="s">
        <v>134</v>
      </c>
    </row>
    <row r="33" spans="1:1" x14ac:dyDescent="0.5">
      <c r="A33" t="s">
        <v>135</v>
      </c>
    </row>
  </sheetData>
  <phoneticPr fontId="13" type="noConversion"/>
  <pageMargins left="0.75" right="0.75" top="1" bottom="1" header="0.5" footer="0.5"/>
  <pageSetup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J30" sqref="J30"/>
    </sheetView>
  </sheetViews>
  <sheetFormatPr defaultColWidth="11" defaultRowHeight="15.75" x14ac:dyDescent="0.5"/>
  <sheetData>
    <row r="1" spans="1:5" x14ac:dyDescent="0.5">
      <c r="A1" s="3" t="s">
        <v>136</v>
      </c>
      <c r="B1" s="1">
        <v>40711</v>
      </c>
    </row>
    <row r="3" spans="1:5" x14ac:dyDescent="0.5">
      <c r="A3" s="31" t="s">
        <v>137</v>
      </c>
      <c r="B3" s="31" t="s">
        <v>138</v>
      </c>
      <c r="C3" s="31"/>
      <c r="D3" s="31"/>
      <c r="E3" s="31" t="s">
        <v>139</v>
      </c>
    </row>
    <row r="4" spans="1:5" x14ac:dyDescent="0.5">
      <c r="A4" t="s">
        <v>140</v>
      </c>
      <c r="B4" t="s">
        <v>141</v>
      </c>
      <c r="E4" t="s">
        <v>142</v>
      </c>
    </row>
    <row r="5" spans="1:5" x14ac:dyDescent="0.5">
      <c r="A5" s="31" t="s">
        <v>143</v>
      </c>
      <c r="B5" s="31" t="s">
        <v>144</v>
      </c>
      <c r="C5" s="31"/>
      <c r="D5" s="31"/>
    </row>
    <row r="6" spans="1:5" x14ac:dyDescent="0.5">
      <c r="A6" t="s">
        <v>145</v>
      </c>
      <c r="B6" t="s">
        <v>146</v>
      </c>
    </row>
    <row r="7" spans="1:5" ht="16.149999999999999" thickBot="1" x14ac:dyDescent="0.55000000000000004"/>
    <row r="8" spans="1:5" ht="16.149999999999999" thickBot="1" x14ac:dyDescent="0.55000000000000004">
      <c r="C8" t="s">
        <v>10</v>
      </c>
      <c r="D8" s="2">
        <v>16</v>
      </c>
    </row>
    <row r="9" spans="1:5" x14ac:dyDescent="0.5">
      <c r="B9" s="3" t="s">
        <v>11</v>
      </c>
      <c r="C9" s="3"/>
      <c r="D9" s="3" t="s">
        <v>12</v>
      </c>
      <c r="E9" s="3"/>
    </row>
    <row r="10" spans="1:5" x14ac:dyDescent="0.5">
      <c r="A10" t="s">
        <v>13</v>
      </c>
      <c r="B10">
        <v>13.8</v>
      </c>
      <c r="D10">
        <f t="shared" ref="D10:D17" si="0">D$8*B10</f>
        <v>220.8</v>
      </c>
    </row>
    <row r="11" spans="1:5" x14ac:dyDescent="0.5">
      <c r="A11" t="s">
        <v>14</v>
      </c>
      <c r="B11">
        <v>2.5</v>
      </c>
      <c r="D11">
        <f t="shared" si="0"/>
        <v>40</v>
      </c>
    </row>
    <row r="12" spans="1:5" x14ac:dyDescent="0.5">
      <c r="A12" t="s">
        <v>15</v>
      </c>
      <c r="B12">
        <v>2</v>
      </c>
      <c r="D12">
        <f t="shared" si="0"/>
        <v>32</v>
      </c>
    </row>
    <row r="13" spans="1:5" x14ac:dyDescent="0.5">
      <c r="A13" t="s">
        <v>16</v>
      </c>
      <c r="B13">
        <v>1.5</v>
      </c>
      <c r="D13">
        <f t="shared" si="0"/>
        <v>24</v>
      </c>
    </row>
    <row r="14" spans="1:5" x14ac:dyDescent="0.5">
      <c r="A14" t="s">
        <v>147</v>
      </c>
      <c r="B14">
        <v>2</v>
      </c>
      <c r="D14">
        <f t="shared" si="0"/>
        <v>32</v>
      </c>
    </row>
    <row r="15" spans="1:5" x14ac:dyDescent="0.5">
      <c r="A15" t="s">
        <v>148</v>
      </c>
      <c r="B15">
        <v>2</v>
      </c>
      <c r="D15">
        <f t="shared" si="0"/>
        <v>32</v>
      </c>
    </row>
    <row r="16" spans="1:5" ht="16.149999999999999" thickBot="1" x14ac:dyDescent="0.55000000000000004">
      <c r="A16" s="6" t="s">
        <v>25</v>
      </c>
      <c r="B16" s="6">
        <v>0.2</v>
      </c>
      <c r="C16" s="6"/>
      <c r="D16">
        <f t="shared" si="0"/>
        <v>3.2</v>
      </c>
    </row>
    <row r="17" spans="1:5" x14ac:dyDescent="0.5">
      <c r="A17" t="s">
        <v>26</v>
      </c>
      <c r="B17">
        <v>24</v>
      </c>
      <c r="D17" s="11">
        <f t="shared" si="0"/>
        <v>384</v>
      </c>
    </row>
    <row r="18" spans="1:5" x14ac:dyDescent="0.5">
      <c r="A18" t="s">
        <v>27</v>
      </c>
      <c r="B18" s="8">
        <v>1</v>
      </c>
      <c r="E18" s="21"/>
    </row>
    <row r="23" spans="1:5" x14ac:dyDescent="0.5">
      <c r="A23" t="s">
        <v>28</v>
      </c>
    </row>
    <row r="25" spans="1:5" x14ac:dyDescent="0.5">
      <c r="A25" t="s">
        <v>29</v>
      </c>
      <c r="B25" s="9">
        <v>0.20833333333333334</v>
      </c>
    </row>
    <row r="26" spans="1:5" x14ac:dyDescent="0.5">
      <c r="A26" t="s">
        <v>31</v>
      </c>
      <c r="B26" s="5" t="s">
        <v>30</v>
      </c>
    </row>
    <row r="27" spans="1:5" x14ac:dyDescent="0.5">
      <c r="A27" s="5" t="s">
        <v>133</v>
      </c>
      <c r="B27" s="32">
        <v>6.25E-2</v>
      </c>
      <c r="C27" t="s">
        <v>120</v>
      </c>
    </row>
    <row r="28" spans="1:5" x14ac:dyDescent="0.5">
      <c r="A28" t="s">
        <v>36</v>
      </c>
      <c r="B28" s="9">
        <v>4.1666666666666664E-2</v>
      </c>
    </row>
    <row r="29" spans="1:5" x14ac:dyDescent="0.5">
      <c r="A29" t="s">
        <v>36</v>
      </c>
      <c r="B29" s="9">
        <v>0.20833333333333334</v>
      </c>
    </row>
    <row r="30" spans="1:5" x14ac:dyDescent="0.5">
      <c r="A30" t="s">
        <v>37</v>
      </c>
      <c r="B30" t="s">
        <v>38</v>
      </c>
    </row>
    <row r="32" spans="1:5" x14ac:dyDescent="0.5">
      <c r="A32" t="s">
        <v>149</v>
      </c>
    </row>
    <row r="33" spans="1:1" x14ac:dyDescent="0.5">
      <c r="A33" t="s">
        <v>150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24" sqref="I24"/>
    </sheetView>
  </sheetViews>
  <sheetFormatPr defaultColWidth="11" defaultRowHeight="15.75" x14ac:dyDescent="0.5"/>
  <sheetData>
    <row r="1" spans="1:5" x14ac:dyDescent="0.5">
      <c r="A1" s="33" t="s">
        <v>151</v>
      </c>
      <c r="B1" s="34"/>
      <c r="C1" s="34"/>
    </row>
    <row r="2" spans="1:5" x14ac:dyDescent="0.5">
      <c r="A2" s="3"/>
    </row>
    <row r="3" spans="1:5" x14ac:dyDescent="0.5">
      <c r="A3" s="3" t="s">
        <v>46</v>
      </c>
      <c r="B3" s="1"/>
    </row>
    <row r="4" spans="1:5" x14ac:dyDescent="0.5">
      <c r="A4" s="3" t="s">
        <v>152</v>
      </c>
      <c r="B4" s="1"/>
    </row>
    <row r="5" spans="1:5" x14ac:dyDescent="0.5">
      <c r="A5" s="3" t="s">
        <v>153</v>
      </c>
    </row>
    <row r="6" spans="1:5" ht="16.149999999999999" thickBot="1" x14ac:dyDescent="0.55000000000000004">
      <c r="A6" s="3"/>
    </row>
    <row r="7" spans="1:5" ht="16.149999999999999" thickBot="1" x14ac:dyDescent="0.55000000000000004">
      <c r="C7" t="s">
        <v>10</v>
      </c>
      <c r="D7" s="2">
        <v>15</v>
      </c>
    </row>
    <row r="8" spans="1:5" x14ac:dyDescent="0.5">
      <c r="B8" s="3" t="s">
        <v>11</v>
      </c>
      <c r="C8" s="3"/>
      <c r="D8" s="3" t="s">
        <v>12</v>
      </c>
      <c r="E8" s="10"/>
    </row>
    <row r="9" spans="1:5" x14ac:dyDescent="0.5">
      <c r="A9" t="s">
        <v>13</v>
      </c>
      <c r="B9">
        <v>14.3</v>
      </c>
      <c r="D9">
        <f t="shared" ref="D9:D14" si="0">D$7*B9</f>
        <v>214.5</v>
      </c>
    </row>
    <row r="10" spans="1:5" x14ac:dyDescent="0.5">
      <c r="A10" t="s">
        <v>14</v>
      </c>
      <c r="B10">
        <v>2.5</v>
      </c>
      <c r="D10">
        <f t="shared" si="0"/>
        <v>37.5</v>
      </c>
    </row>
    <row r="11" spans="1:5" x14ac:dyDescent="0.5">
      <c r="A11" t="s">
        <v>15</v>
      </c>
      <c r="B11">
        <v>2</v>
      </c>
      <c r="D11">
        <f t="shared" si="0"/>
        <v>30</v>
      </c>
    </row>
    <row r="12" spans="1:5" x14ac:dyDescent="0.5">
      <c r="A12" t="s">
        <v>16</v>
      </c>
      <c r="B12">
        <v>1.5</v>
      </c>
      <c r="D12">
        <f t="shared" si="0"/>
        <v>22.5</v>
      </c>
    </row>
    <row r="13" spans="1:5" x14ac:dyDescent="0.5">
      <c r="A13" t="s">
        <v>154</v>
      </c>
      <c r="B13">
        <v>2</v>
      </c>
      <c r="D13">
        <f t="shared" si="0"/>
        <v>30</v>
      </c>
    </row>
    <row r="14" spans="1:5" x14ac:dyDescent="0.5">
      <c r="A14" t="s">
        <v>155</v>
      </c>
      <c r="B14">
        <v>2</v>
      </c>
      <c r="D14">
        <f t="shared" si="0"/>
        <v>30</v>
      </c>
    </row>
    <row r="15" spans="1:5" ht="16.149999999999999" thickBot="1" x14ac:dyDescent="0.55000000000000004">
      <c r="A15" s="6" t="s">
        <v>25</v>
      </c>
      <c r="B15" s="6">
        <v>0.2</v>
      </c>
      <c r="C15" s="6"/>
      <c r="D15">
        <f>D$7*B15</f>
        <v>3</v>
      </c>
    </row>
    <row r="16" spans="1:5" x14ac:dyDescent="0.5">
      <c r="A16" t="s">
        <v>26</v>
      </c>
      <c r="B16">
        <f>SUM(B9:B15)</f>
        <v>24.5</v>
      </c>
      <c r="D16" s="11">
        <f>D$7*B16</f>
        <v>367.5</v>
      </c>
    </row>
    <row r="17" spans="1:3" x14ac:dyDescent="0.5">
      <c r="A17" t="s">
        <v>27</v>
      </c>
      <c r="B17" s="8">
        <v>0.5</v>
      </c>
    </row>
    <row r="22" spans="1:3" x14ac:dyDescent="0.5">
      <c r="A22" t="s">
        <v>28</v>
      </c>
    </row>
    <row r="24" spans="1:3" x14ac:dyDescent="0.5">
      <c r="A24" t="s">
        <v>29</v>
      </c>
      <c r="B24" s="9">
        <v>0.625</v>
      </c>
    </row>
    <row r="25" spans="1:3" x14ac:dyDescent="0.5">
      <c r="A25" t="s">
        <v>29</v>
      </c>
      <c r="B25" t="s">
        <v>30</v>
      </c>
    </row>
    <row r="26" spans="1:3" x14ac:dyDescent="0.5">
      <c r="A26" t="s">
        <v>50</v>
      </c>
      <c r="B26" t="s">
        <v>30</v>
      </c>
      <c r="C26" t="s">
        <v>51</v>
      </c>
    </row>
    <row r="27" spans="1:3" x14ac:dyDescent="0.5">
      <c r="A27" t="s">
        <v>36</v>
      </c>
      <c r="B27" s="9" t="s">
        <v>32</v>
      </c>
    </row>
    <row r="28" spans="1:3" x14ac:dyDescent="0.5">
      <c r="A28" t="s">
        <v>37</v>
      </c>
      <c r="B28" t="s">
        <v>38</v>
      </c>
    </row>
    <row r="31" spans="1:3" x14ac:dyDescent="0.5">
      <c r="A31" s="18"/>
    </row>
    <row r="32" spans="1:3" x14ac:dyDescent="0.5">
      <c r="A32" t="s">
        <v>81</v>
      </c>
    </row>
    <row r="33" spans="1:2" x14ac:dyDescent="0.5">
      <c r="A33" s="35" t="s">
        <v>156</v>
      </c>
      <c r="B33" s="36"/>
    </row>
    <row r="34" spans="1:2" x14ac:dyDescent="0.5">
      <c r="A34" s="35" t="s">
        <v>157</v>
      </c>
      <c r="B34" s="36"/>
    </row>
    <row r="35" spans="1:2" x14ac:dyDescent="0.5">
      <c r="A35" s="19"/>
      <c r="B35" s="3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Ert-Cre_Klf4 flox</vt:lpstr>
      <vt:lpstr>Oct4 Flox dye</vt:lpstr>
      <vt:lpstr>Oct4 Flox no dye</vt:lpstr>
      <vt:lpstr>ApoE</vt:lpstr>
      <vt:lpstr>NG2-DsRed</vt:lpstr>
      <vt:lpstr>LysM-Cre</vt:lpstr>
      <vt:lpstr>Myh11-Cre</vt:lpstr>
      <vt:lpstr>PDGFbR-Cre</vt:lpstr>
      <vt:lpstr>Wnt-Cre</vt:lpstr>
      <vt:lpstr>PDGFbR Flox</vt:lpstr>
      <vt:lpstr>Klf2 Flox</vt:lpstr>
      <vt:lpstr>Oct4-GFP</vt:lpstr>
      <vt:lpstr>eYFP</vt:lpstr>
      <vt:lpstr>IL1b KO</vt:lpstr>
      <vt:lpstr>22a LacZ</vt:lpstr>
      <vt:lpstr>SM aAct LacZ</vt:lpstr>
      <vt:lpstr>Neurod_Smo</vt:lpstr>
      <vt:lpstr>Sheet1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Cherepanova</dc:creator>
  <cp:lastModifiedBy>Olga</cp:lastModifiedBy>
  <cp:lastPrinted>2016-04-11T15:45:15Z</cp:lastPrinted>
  <dcterms:created xsi:type="dcterms:W3CDTF">2014-08-07T15:07:50Z</dcterms:created>
  <dcterms:modified xsi:type="dcterms:W3CDTF">2016-04-11T18:59:58Z</dcterms:modified>
</cp:coreProperties>
</file>